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Caden\Downloads\"/>
    </mc:Choice>
  </mc:AlternateContent>
  <xr:revisionPtr revIDLastSave="0" documentId="8_{65141397-9A76-4581-83A5-BACD7D5EEEA8}" xr6:coauthVersionLast="47" xr6:coauthVersionMax="47" xr10:uidLastSave="{00000000-0000-0000-0000-000000000000}"/>
  <bookViews>
    <workbookView xWindow="-108" yWindow="-108" windowWidth="23256" windowHeight="12456" xr2:uid="{4F3BD2C0-3C7B-46A0-BE92-AC6011CE1BDE}"/>
  </bookViews>
  <sheets>
    <sheet name="RHID Summary" sheetId="2" r:id="rId1"/>
    <sheet name="25 Year Analysi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 i="1" l="1"/>
  <c r="O4" i="1"/>
  <c r="P4" i="1"/>
  <c r="Q4" i="1"/>
  <c r="R4" i="1"/>
  <c r="M4" i="1"/>
  <c r="T7" i="1"/>
  <c r="T6" i="1"/>
  <c r="X3" i="1"/>
  <c r="X2" i="1"/>
  <c r="M3" i="1" s="1"/>
  <c r="K7" i="1"/>
  <c r="K6" i="1"/>
  <c r="F19" i="2"/>
  <c r="P3" i="1" l="1"/>
  <c r="N3" i="1"/>
  <c r="O3" i="1"/>
  <c r="Q3" i="1"/>
  <c r="R3" i="1"/>
  <c r="T3" i="1"/>
  <c r="J21" i="2" l="1"/>
  <c r="U11" i="1" s="1"/>
  <c r="P31" i="1" l="1"/>
  <c r="S31" i="1" s="1"/>
  <c r="P30" i="1"/>
  <c r="S30" i="1" s="1"/>
  <c r="P29" i="1"/>
  <c r="S29" i="1" s="1"/>
  <c r="P28" i="1"/>
  <c r="S28" i="1" s="1"/>
  <c r="P27" i="1"/>
  <c r="S27" i="1" s="1"/>
  <c r="P26" i="1"/>
  <c r="S26" i="1" s="1"/>
  <c r="P25" i="1"/>
  <c r="G11" i="1"/>
  <c r="B26" i="1"/>
  <c r="G31" i="2"/>
  <c r="J30" i="2"/>
  <c r="J29" i="2"/>
  <c r="J28" i="2"/>
  <c r="J27" i="2"/>
  <c r="J26" i="2"/>
  <c r="J25" i="2"/>
  <c r="J24" i="2"/>
  <c r="B17" i="1" l="1"/>
  <c r="P32" i="1"/>
  <c r="S25" i="1"/>
  <c r="J31" i="2"/>
  <c r="K11" i="1" s="1"/>
  <c r="S32" i="1"/>
  <c r="D8" i="1" l="1"/>
  <c r="G9" i="1"/>
  <c r="B14" i="1" s="1"/>
  <c r="C14" i="1" s="1"/>
  <c r="D14" i="1" s="1"/>
  <c r="E14" i="1" s="1"/>
  <c r="F14" i="1" s="1"/>
  <c r="G14" i="1" s="1"/>
  <c r="H14" i="1" s="1"/>
  <c r="I14" i="1" s="1"/>
  <c r="J14" i="1" s="1"/>
  <c r="K14" i="1" s="1"/>
  <c r="L14" i="1" s="1"/>
  <c r="M14" i="1" s="1"/>
  <c r="N14" i="1" s="1"/>
  <c r="O14" i="1" s="1"/>
  <c r="P14" i="1" s="1"/>
  <c r="Q14" i="1" s="1"/>
  <c r="R14" i="1" s="1"/>
  <c r="S14" i="1" s="1"/>
  <c r="T14" i="1" s="1"/>
  <c r="U14" i="1" s="1"/>
  <c r="V14" i="1" s="1"/>
  <c r="W14" i="1" s="1"/>
  <c r="X14" i="1" s="1"/>
  <c r="Y14" i="1" s="1"/>
  <c r="Z14" i="1" s="1"/>
  <c r="F10" i="1"/>
  <c r="C17" i="1" s="1"/>
  <c r="D17" i="1" s="1"/>
  <c r="E17" i="1" s="1"/>
  <c r="F17" i="1" s="1"/>
  <c r="G17" i="1" l="1"/>
  <c r="H17" i="1" s="1"/>
  <c r="F18" i="1"/>
  <c r="B15" i="1"/>
  <c r="B16" i="1" s="1"/>
  <c r="C15" i="1" l="1"/>
  <c r="C16" i="1" s="1"/>
  <c r="B18" i="1"/>
  <c r="B19" i="1" s="1"/>
  <c r="D15" i="1" l="1"/>
  <c r="D16" i="1" s="1"/>
  <c r="C18" i="1"/>
  <c r="C19" i="1" s="1"/>
  <c r="C20" i="1" s="1"/>
  <c r="E15" i="1" l="1"/>
  <c r="E16" i="1" s="1"/>
  <c r="D18" i="1"/>
  <c r="D19" i="1" s="1"/>
  <c r="D20" i="1" s="1"/>
  <c r="F15" i="1" l="1"/>
  <c r="F16" i="1" s="1"/>
  <c r="E18" i="1"/>
  <c r="E19" i="1" s="1"/>
  <c r="E20" i="1" s="1"/>
  <c r="G15" i="1" l="1"/>
  <c r="G16" i="1" s="1"/>
  <c r="F19" i="1"/>
  <c r="F20" i="1" s="1"/>
  <c r="H15" i="1" l="1"/>
  <c r="H16" i="1" s="1"/>
  <c r="G18" i="1"/>
  <c r="G19" i="1" s="1"/>
  <c r="G20" i="1" s="1"/>
  <c r="I15" i="1" l="1"/>
  <c r="I16" i="1" s="1"/>
  <c r="H18" i="1"/>
  <c r="H19" i="1" s="1"/>
  <c r="H20" i="1" s="1"/>
  <c r="I17" i="1"/>
  <c r="J15" i="1" l="1"/>
  <c r="J16" i="1" s="1"/>
  <c r="I18" i="1"/>
  <c r="I19" i="1" s="1"/>
  <c r="I20" i="1" s="1"/>
  <c r="J17" i="1"/>
  <c r="K15" i="1" l="1"/>
  <c r="K16" i="1" s="1"/>
  <c r="J18" i="1"/>
  <c r="J19" i="1" s="1"/>
  <c r="J20" i="1" s="1"/>
  <c r="K17" i="1"/>
  <c r="L15" i="1" l="1"/>
  <c r="L16" i="1" s="1"/>
  <c r="K18" i="1"/>
  <c r="K19" i="1" s="1"/>
  <c r="K20" i="1" s="1"/>
  <c r="L17" i="1"/>
  <c r="M15" i="1" l="1"/>
  <c r="M16" i="1" s="1"/>
  <c r="L18" i="1"/>
  <c r="L19" i="1" s="1"/>
  <c r="L20" i="1" s="1"/>
  <c r="M17" i="1"/>
  <c r="N15" i="1" l="1"/>
  <c r="N16" i="1" s="1"/>
  <c r="M18" i="1"/>
  <c r="M19" i="1" s="1"/>
  <c r="M20" i="1" s="1"/>
  <c r="N17" i="1"/>
  <c r="O15" i="1" l="1"/>
  <c r="O16" i="1" s="1"/>
  <c r="N18" i="1"/>
  <c r="N19" i="1" s="1"/>
  <c r="N20" i="1" s="1"/>
  <c r="O17" i="1"/>
  <c r="P15" i="1" l="1"/>
  <c r="P16" i="1" s="1"/>
  <c r="O18" i="1"/>
  <c r="O19" i="1" s="1"/>
  <c r="O20" i="1" s="1"/>
  <c r="P17" i="1"/>
  <c r="Q15" i="1" l="1"/>
  <c r="Q16" i="1" s="1"/>
  <c r="P18" i="1"/>
  <c r="P19" i="1" s="1"/>
  <c r="P20" i="1" s="1"/>
  <c r="Q17" i="1"/>
  <c r="R15" i="1" l="1"/>
  <c r="R16" i="1" s="1"/>
  <c r="R17" i="1"/>
  <c r="Q18" i="1"/>
  <c r="Q19" i="1" s="1"/>
  <c r="Q20" i="1" s="1"/>
  <c r="S15" i="1" l="1"/>
  <c r="S16" i="1" s="1"/>
  <c r="R18" i="1"/>
  <c r="R19" i="1" s="1"/>
  <c r="R20" i="1" s="1"/>
  <c r="S17" i="1"/>
  <c r="T15" i="1" l="1"/>
  <c r="T16" i="1" s="1"/>
  <c r="S18" i="1"/>
  <c r="S19" i="1" s="1"/>
  <c r="S20" i="1" s="1"/>
  <c r="T17" i="1"/>
  <c r="U15" i="1" l="1"/>
  <c r="U16" i="1" s="1"/>
  <c r="U17" i="1"/>
  <c r="T18" i="1"/>
  <c r="T19" i="1" s="1"/>
  <c r="T20" i="1" s="1"/>
  <c r="V15" i="1" l="1"/>
  <c r="V16" i="1" s="1"/>
  <c r="V17" i="1"/>
  <c r="U18" i="1"/>
  <c r="U19" i="1" s="1"/>
  <c r="U20" i="1" s="1"/>
  <c r="W15" i="1" l="1"/>
  <c r="W16" i="1" s="1"/>
  <c r="W17" i="1"/>
  <c r="V18" i="1"/>
  <c r="V19" i="1" s="1"/>
  <c r="V20" i="1" s="1"/>
  <c r="X15" i="1" l="1"/>
  <c r="X16" i="1" s="1"/>
  <c r="W18" i="1"/>
  <c r="W19" i="1" s="1"/>
  <c r="W20" i="1" s="1"/>
  <c r="X17" i="1"/>
  <c r="Z15" i="1" l="1"/>
  <c r="Z16" i="1" s="1"/>
  <c r="Y15" i="1"/>
  <c r="Y16" i="1" s="1"/>
  <c r="X18" i="1"/>
  <c r="X19" i="1" s="1"/>
  <c r="X20" i="1" s="1"/>
  <c r="Y17" i="1"/>
  <c r="Y18" i="1" l="1"/>
  <c r="Y19" i="1" s="1"/>
  <c r="Y20" i="1" s="1"/>
  <c r="Z17" i="1"/>
  <c r="Z18" i="1" s="1"/>
  <c r="Z19" i="1" s="1"/>
  <c r="Z20" i="1" s="1"/>
  <c r="F38" i="2" s="1"/>
  <c r="E24" i="1" s="1"/>
  <c r="D22" i="1" l="1"/>
  <c r="F37" i="2" s="1"/>
  <c r="I37" i="2" s="1"/>
  <c r="G37" i="2" l="1"/>
  <c r="G38" i="2"/>
  <c r="G41" i="2" s="1"/>
  <c r="F28" i="1" s="1"/>
  <c r="I38" i="2"/>
</calcChain>
</file>

<file path=xl/sharedStrings.xml><?xml version="1.0" encoding="utf-8"?>
<sst xmlns="http://schemas.openxmlformats.org/spreadsheetml/2006/main" count="131" uniqueCount="114">
  <si>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</si>
  <si>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</si>
  <si>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</si>
  <si>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</si>
  <si>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</si>
  <si>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</si>
  <si>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</si>
  <si>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</si>
  <si>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</si>
  <si>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</si>
  <si>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</si>
  <si>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</si>
  <si>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</si>
  <si>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</si>
  <si>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</si>
  <si>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</si>
  <si>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</si>
  <si>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</si>
  <si>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</si>
  <si>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</si>
  <si>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</si>
  <si>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</si>
  <si>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</si>
  <si>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</si>
  <si>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</si>
  <si>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Base Tax</t>
  </si>
  <si>
    <t>New Tax</t>
  </si>
  <si>
    <t>Incremental Tax</t>
  </si>
  <si>
    <t>Cash Flow Projection</t>
  </si>
  <si>
    <t>Assumptions:</t>
  </si>
  <si>
    <t>Number of years:</t>
  </si>
  <si>
    <t>Property Valuation Trending:</t>
  </si>
  <si>
    <t>Initial Valuation</t>
  </si>
  <si>
    <t>Assessed Value</t>
  </si>
  <si>
    <t xml:space="preserve">Residential - </t>
  </si>
  <si>
    <t>Ag. Land -</t>
  </si>
  <si>
    <t xml:space="preserve">Vacant Lots - </t>
  </si>
  <si>
    <t>Classification:</t>
  </si>
  <si>
    <t>Not for profit</t>
  </si>
  <si>
    <t>Public Utility</t>
  </si>
  <si>
    <t>Comm/Industrial</t>
  </si>
  <si>
    <t>Assessment Classifications:</t>
  </si>
  <si>
    <t xml:space="preserve">Other - </t>
  </si>
  <si>
    <t>Mill Levy:</t>
  </si>
  <si>
    <t>Net Present Value of Incremental Tax Payments:</t>
  </si>
  <si>
    <t>Property Value After New Development:</t>
  </si>
  <si>
    <t>New Assessed Value</t>
  </si>
  <si>
    <t>Taxing Authority:</t>
  </si>
  <si>
    <t xml:space="preserve">Property Address: </t>
  </si>
  <si>
    <t>Discount Rate:</t>
  </si>
  <si>
    <t>Total Incremental Tax for Full Term:</t>
  </si>
  <si>
    <t>New Valuation</t>
  </si>
  <si>
    <t>Property Address:</t>
  </si>
  <si>
    <t>Initial Property Valuation:</t>
  </si>
  <si>
    <t>Projected Property Valuation After Development:</t>
  </si>
  <si>
    <t>Years:</t>
  </si>
  <si>
    <t xml:space="preserve">Property Valuation Trending % </t>
  </si>
  <si>
    <t>Total Incremental Tax For Full Term:</t>
  </si>
  <si>
    <t>Net Present Values of Incremental Tax Payments:</t>
  </si>
  <si>
    <t>Calculation for multiple Assessment Classifications for same property if applicable</t>
  </si>
  <si>
    <t>Assessment Classification % for Residential</t>
  </si>
  <si>
    <t>Assessment Classification % for Ag Land</t>
  </si>
  <si>
    <t>Assessment Classification % for Vacant Lots</t>
  </si>
  <si>
    <t>Assessment Classification % for Not for Profit</t>
  </si>
  <si>
    <t>Assessment Classification % for a Public Utility</t>
  </si>
  <si>
    <t>Assessment Classification % for Commercial/Industrial</t>
  </si>
  <si>
    <t>Assessment Classification % for Other</t>
  </si>
  <si>
    <t>Rate</t>
  </si>
  <si>
    <t>Must Equal 100%</t>
  </si>
  <si>
    <t xml:space="preserve"> Effective Classification Split</t>
  </si>
  <si>
    <t xml:space="preserve">This is an approximation only.  The County </t>
  </si>
  <si>
    <t>Assessor will appraise each classification of</t>
  </si>
  <si>
    <t xml:space="preserve"> Adjusted Rate</t>
  </si>
  <si>
    <t>Assessment Classification % for "Other"</t>
  </si>
  <si>
    <t>Developer</t>
  </si>
  <si>
    <t>Sharing Calculation</t>
  </si>
  <si>
    <t>Insert your number values in the Yellow Cells only:</t>
  </si>
  <si>
    <t>Green Cells are the results:</t>
  </si>
  <si>
    <t>No Entry</t>
  </si>
  <si>
    <t>Authority</t>
  </si>
  <si>
    <t>% Usage</t>
  </si>
  <si>
    <t>(Must Equal 100%)</t>
  </si>
  <si>
    <t>% of Final Development Value for Developer From RHID:</t>
  </si>
  <si>
    <t>Calculation for Multiple Assessment Classifications After Development, If Applicable</t>
  </si>
  <si>
    <t>Cells in this color are filled from Summary Sheet</t>
  </si>
  <si>
    <t>Cells in this color are results</t>
  </si>
  <si>
    <t>Less: School District:</t>
  </si>
  <si>
    <t>Less: State Bldg. Fund:</t>
  </si>
  <si>
    <t>Net Mill Levy for RHID</t>
  </si>
  <si>
    <t xml:space="preserve"> Classification %</t>
  </si>
  <si>
    <t>Reserved Mill Levy:</t>
  </si>
  <si>
    <t>Available Mill Levy:</t>
  </si>
  <si>
    <t>Insert #</t>
  </si>
  <si>
    <t xml:space="preserve"> This is an approximation only.  The County Assessor will most likely appraise each classification of  property separately.</t>
  </si>
  <si>
    <t xml:space="preserve">Note: This analysis is for conceptual purposes only.  Any of the numbers are subject to change.  Furthermore, there are no guarantees as to the accuracy of any of the numbers.  </t>
  </si>
  <si>
    <t>property separately</t>
  </si>
  <si>
    <t>Initial Appraised Value of Property:</t>
  </si>
  <si>
    <t>Staggered Sales:</t>
  </si>
  <si>
    <t>Totals</t>
  </si>
  <si>
    <t>These cells are filled to reflect actual project</t>
  </si>
  <si>
    <t>Staggered Sales Years</t>
  </si>
  <si>
    <t>Homes Sold Yearly</t>
  </si>
  <si>
    <t>Kansas Rural Housing Incentive District (RHID)  - Staggered Sales - 6 Year Buildout</t>
  </si>
  <si>
    <t>Cash Flow Projection Summary - Single Family Homes - 6 Year Buildout</t>
  </si>
  <si>
    <t>Cost of home type 1:</t>
  </si>
  <si>
    <t>Cost of home type 2:</t>
  </si>
  <si>
    <t># type 1 homes:</t>
  </si>
  <si>
    <t># type 2 homes:</t>
  </si>
  <si>
    <t>Cost type 1 home:</t>
  </si>
  <si>
    <t>Cost type 2 home:</t>
  </si>
  <si>
    <t>Total type 1 homes:</t>
  </si>
  <si>
    <t>Total type 2 homes:</t>
  </si>
  <si>
    <t xml:space="preserve">This analysis is offered by the Northwest Kansas Economic Innovation Center, Inc. for comparison purposes only.  Any of the numbers can change and there is no guarantee that any of the numbers depicted here are accurate. </t>
  </si>
  <si>
    <t>Kansas Reinvestment Housing Incentive District (RHID)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</si>
</sst>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quot;$&quot;#,##0.00"/>
    <numFmt numFmtId="166" formatCode="0.0%"/>
    <numFmt numFmtId="167" formatCode="0.000"/>
  </numFmts>
  <fonts count="22" x14ac:knownFonts="1">
    <font>
      <sz val="11"/>
      <color theme="1"/>
      <name val="Calibri"/>
      <family val="2"/>
      <scheme val="minor"/>
    </font>
    <font>
      <sz val="10"/>
      <color theme="1"/>
      <name val="Calibri"/>
      <family val="2"/>
      <scheme val="minor"/>
    </font>
    <font>
      <sz val="8"/>
      <name val="Calibri"/>
      <family val="2"/>
      <scheme val="minor"/>
    </font>
    <font>
      <b/>
      <i/>
      <sz val="10"/>
      <color theme="1"/>
      <name val="Calibri"/>
      <family val="2"/>
      <scheme val="minor"/>
    </font>
    <font>
      <sz val="9"/>
      <color theme="1"/>
      <name val="Calibri"/>
      <family val="2"/>
      <scheme val="minor"/>
    </font>
    <font>
      <b/>
      <sz val="10"/>
      <color theme="1"/>
      <name val="Calibri"/>
      <family val="2"/>
      <scheme val="minor"/>
    </font>
    <font>
      <b/>
      <i/>
      <sz val="12"/>
      <color theme="1"/>
      <name val="Calibri"/>
      <family val="2"/>
      <scheme val="minor"/>
    </font>
    <font>
      <b/>
      <i/>
      <sz val="9.5"/>
      <color theme="1"/>
      <name val="Calibri"/>
      <family val="2"/>
      <scheme val="minor"/>
    </font>
    <font>
      <sz val="9.5"/>
      <color theme="1"/>
      <name val="Calibri"/>
      <family val="2"/>
      <scheme val="minor"/>
    </font>
    <font>
      <b/>
      <sz val="18"/>
      <color theme="1"/>
      <name val="Calibri"/>
      <family val="2"/>
      <scheme val="minor"/>
    </font>
    <font>
      <b/>
      <i/>
      <sz val="14"/>
      <color theme="1"/>
      <name val="Calibri"/>
      <family val="2"/>
      <scheme val="minor"/>
    </font>
    <font>
      <sz val="8"/>
      <color theme="1"/>
      <name val="Calibri"/>
      <family val="2"/>
      <scheme val="minor"/>
    </font>
    <font>
      <b/>
      <i/>
      <u/>
      <sz val="10"/>
      <color theme="1"/>
      <name val="Calibri"/>
      <family val="2"/>
      <scheme val="minor"/>
    </font>
    <font>
      <b/>
      <i/>
      <sz val="10.5"/>
      <color theme="1"/>
      <name val="Calibri"/>
      <family val="2"/>
      <scheme val="minor"/>
    </font>
    <font>
      <b/>
      <sz val="20"/>
      <color theme="1"/>
      <name val="Calibri"/>
      <family val="2"/>
      <scheme val="minor"/>
    </font>
    <font>
      <b/>
      <sz val="11"/>
      <color theme="1"/>
      <name val="Calibri"/>
      <family val="2"/>
      <scheme val="minor"/>
    </font>
    <font>
      <u/>
      <sz val="10"/>
      <color theme="1"/>
      <name val="Calibri"/>
      <family val="2"/>
      <scheme val="minor"/>
    </font>
    <font>
      <b/>
      <u/>
      <sz val="10"/>
      <color theme="1"/>
      <name val="Calibri"/>
      <family val="2"/>
      <scheme val="minor"/>
    </font>
    <font>
      <b/>
      <i/>
      <sz val="11"/>
      <color theme="1"/>
      <name val="Calibri"/>
      <family val="2"/>
      <scheme val="minor"/>
    </font>
    <font>
      <sz val="10"/>
      <name val="Calibri"/>
      <family val="2"/>
      <scheme val="minor"/>
    </font>
    <font>
      <u/>
      <sz val="11"/>
      <color theme="1"/>
      <name val="Calibri"/>
      <family val="2"/>
      <scheme val="minor"/>
    </font>
    <font>
      <sz val="7.5"/>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35">
    <border>
      <left/>
      <right/>
      <top/>
      <bottom/>
      <diagonal/>
    </border>
    <border>
      <left style="mediumDashed">
        <color auto="1"/>
      </left>
      <right/>
      <top style="mediumDashed">
        <color auto="1"/>
      </top>
      <bottom/>
      <diagonal/>
    </border>
    <border>
      <left/>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style="mediumDashed">
        <color auto="1"/>
      </right>
      <top style="mediumDashed">
        <color auto="1"/>
      </top>
      <bottom style="mediumDashed">
        <color auto="1"/>
      </bottom>
      <diagonal/>
    </border>
    <border>
      <left/>
      <right/>
      <top style="mediumDashed">
        <color auto="1"/>
      </top>
      <bottom style="mediumDashed">
        <color auto="1"/>
      </bottom>
      <diagonal/>
    </border>
    <border>
      <left/>
      <right/>
      <top/>
      <bottom style="medium">
        <color auto="1"/>
      </bottom>
      <diagonal/>
    </border>
    <border>
      <left/>
      <right/>
      <top style="medium">
        <color auto="1"/>
      </top>
      <bottom style="medium">
        <color auto="1"/>
      </bottom>
      <diagonal/>
    </border>
    <border>
      <left/>
      <right/>
      <top/>
      <bottom style="thin">
        <color auto="1"/>
      </bottom>
      <diagonal/>
    </border>
    <border>
      <left/>
      <right/>
      <top style="mediumDashDot">
        <color auto="1"/>
      </top>
      <bottom/>
      <diagonal/>
    </border>
    <border>
      <left style="mediumDashDot">
        <color auto="1"/>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style="mediumDashDot">
        <color auto="1"/>
      </right>
      <top style="thin">
        <color auto="1"/>
      </top>
      <bottom style="thin">
        <color auto="1"/>
      </bottom>
      <diagonal/>
    </border>
    <border>
      <left style="thin">
        <color auto="1"/>
      </left>
      <right style="mediumDashed">
        <color auto="1"/>
      </right>
      <top style="thin">
        <color auto="1"/>
      </top>
      <bottom style="thin">
        <color auto="1"/>
      </bottom>
      <diagonal/>
    </border>
    <border>
      <left style="thin">
        <color auto="1"/>
      </left>
      <right/>
      <top/>
      <bottom style="mediumDashDot">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149">
    <xf numFmtId="0" fontId="0" fillId="0" borderId="0" xfId="0"/>
    <xf numFmtId="0" fontId="1" fillId="0" borderId="0" xfId="0" applyFont="1"/>
    <xf numFmtId="164" fontId="1" fillId="0" borderId="0" xfId="0" applyNumberFormat="1" applyFont="1"/>
    <xf numFmtId="0" fontId="3" fillId="0" borderId="0" xfId="0" applyFont="1"/>
    <xf numFmtId="0" fontId="3" fillId="0" borderId="0" xfId="0" applyFont="1" applyAlignment="1">
      <alignment horizontal="right"/>
    </xf>
    <xf numFmtId="164" fontId="4" fillId="0" borderId="0" xfId="0" applyNumberFormat="1" applyFont="1"/>
    <xf numFmtId="0" fontId="5" fillId="0" borderId="0" xfId="0" applyFont="1"/>
    <xf numFmtId="0" fontId="6" fillId="0" borderId="0" xfId="0" applyFont="1"/>
    <xf numFmtId="0" fontId="1" fillId="0" borderId="0" xfId="0" applyFont="1" applyAlignment="1">
      <alignment horizontal="center"/>
    </xf>
    <xf numFmtId="0" fontId="7" fillId="0" borderId="0" xfId="0" applyFont="1"/>
    <xf numFmtId="0" fontId="8" fillId="0" borderId="0" xfId="0" applyFont="1"/>
    <xf numFmtId="0" fontId="4" fillId="0" borderId="0" xfId="0" applyFont="1"/>
    <xf numFmtId="166" fontId="1" fillId="0" borderId="2" xfId="0" applyNumberFormat="1" applyFont="1" applyBorder="1"/>
    <xf numFmtId="9" fontId="1" fillId="0" borderId="0" xfId="0" applyNumberFormat="1" applyFont="1"/>
    <xf numFmtId="9" fontId="1" fillId="0" borderId="4" xfId="0" applyNumberFormat="1" applyFont="1" applyBorder="1"/>
    <xf numFmtId="9" fontId="1" fillId="0" borderId="6" xfId="0" applyNumberFormat="1" applyFont="1" applyBorder="1"/>
    <xf numFmtId="9" fontId="1" fillId="0" borderId="7" xfId="0" applyNumberFormat="1" applyFont="1" applyBorder="1"/>
    <xf numFmtId="9" fontId="1" fillId="0" borderId="2" xfId="0" applyNumberFormat="1" applyFont="1" applyBorder="1"/>
    <xf numFmtId="0" fontId="1" fillId="0" borderId="9" xfId="0" applyFont="1" applyBorder="1"/>
    <xf numFmtId="166" fontId="1" fillId="0" borderId="8" xfId="0" applyNumberFormat="1" applyFont="1" applyBorder="1"/>
    <xf numFmtId="10" fontId="1" fillId="3" borderId="0" xfId="0" applyNumberFormat="1" applyFont="1" applyFill="1" applyAlignment="1">
      <alignment horizontal="left"/>
    </xf>
    <xf numFmtId="167" fontId="1" fillId="3" borderId="0" xfId="0" applyNumberFormat="1" applyFont="1" applyFill="1" applyAlignment="1">
      <alignment horizontal="center"/>
    </xf>
    <xf numFmtId="0" fontId="9" fillId="0" borderId="0" xfId="0" applyFont="1"/>
    <xf numFmtId="0" fontId="10" fillId="0" borderId="0" xfId="0" applyFont="1"/>
    <xf numFmtId="3" fontId="4" fillId="0" borderId="0" xfId="0" applyNumberFormat="1" applyFont="1"/>
    <xf numFmtId="3" fontId="1" fillId="0" borderId="0" xfId="0" applyNumberFormat="1" applyFont="1"/>
    <xf numFmtId="0" fontId="12" fillId="0" borderId="0" xfId="0" applyFont="1" applyAlignment="1">
      <alignment horizontal="right"/>
    </xf>
    <xf numFmtId="0" fontId="0" fillId="0" borderId="0" xfId="0" applyAlignment="1">
      <alignment horizontal="right"/>
    </xf>
    <xf numFmtId="0" fontId="0" fillId="3" borderId="0" xfId="0" applyFill="1" applyAlignment="1">
      <alignment horizontal="center"/>
    </xf>
    <xf numFmtId="0" fontId="6" fillId="0" borderId="0" xfId="0" applyFont="1" applyAlignment="1">
      <alignment horizontal="center"/>
    </xf>
    <xf numFmtId="166" fontId="0" fillId="0" borderId="0" xfId="0" applyNumberFormat="1" applyAlignment="1">
      <alignment horizontal="center"/>
    </xf>
    <xf numFmtId="164" fontId="1" fillId="0" borderId="0" xfId="0" applyNumberFormat="1" applyFont="1" applyAlignment="1">
      <alignment horizontal="center"/>
    </xf>
    <xf numFmtId="164" fontId="0" fillId="3" borderId="0" xfId="0" applyNumberFormat="1" applyFill="1" applyAlignment="1">
      <alignment horizontal="center"/>
    </xf>
    <xf numFmtId="166" fontId="0" fillId="3" borderId="0" xfId="0" applyNumberFormat="1" applyFill="1" applyAlignment="1">
      <alignment horizontal="center"/>
    </xf>
    <xf numFmtId="0" fontId="1" fillId="3" borderId="0" xfId="0" applyFont="1" applyFill="1" applyAlignment="1">
      <alignment horizontal="center"/>
    </xf>
    <xf numFmtId="10" fontId="1" fillId="0" borderId="0" xfId="0" applyNumberFormat="1" applyFont="1"/>
    <xf numFmtId="166" fontId="1" fillId="0" borderId="0" xfId="0" applyNumberFormat="1" applyFont="1"/>
    <xf numFmtId="0" fontId="17" fillId="0" borderId="0" xfId="0" applyFont="1"/>
    <xf numFmtId="0" fontId="17" fillId="0" borderId="0" xfId="0" applyFont="1" applyAlignment="1">
      <alignment horizontal="right"/>
    </xf>
    <xf numFmtId="0" fontId="5" fillId="0" borderId="0" xfId="0" applyFont="1" applyAlignment="1">
      <alignment horizontal="right"/>
    </xf>
    <xf numFmtId="164" fontId="15" fillId="0" borderId="0" xfId="0" applyNumberFormat="1" applyFont="1" applyAlignment="1">
      <alignment horizontal="center"/>
    </xf>
    <xf numFmtId="0" fontId="1" fillId="0" borderId="16" xfId="0" applyFont="1" applyBorder="1"/>
    <xf numFmtId="10" fontId="1" fillId="0" borderId="17" xfId="0" applyNumberFormat="1" applyFont="1" applyBorder="1"/>
    <xf numFmtId="0" fontId="15" fillId="0" borderId="0" xfId="0" applyFont="1"/>
    <xf numFmtId="0" fontId="1" fillId="0" borderId="13" xfId="0" applyFont="1" applyBorder="1"/>
    <xf numFmtId="0" fontId="5" fillId="0" borderId="13" xfId="0" applyFont="1" applyBorder="1" applyAlignment="1">
      <alignment horizontal="right"/>
    </xf>
    <xf numFmtId="9" fontId="1" fillId="0" borderId="13" xfId="0" applyNumberFormat="1" applyFont="1" applyBorder="1"/>
    <xf numFmtId="10" fontId="1" fillId="0" borderId="13" xfId="0" applyNumberFormat="1" applyFont="1" applyBorder="1"/>
    <xf numFmtId="164" fontId="0" fillId="0" borderId="0" xfId="0" applyNumberFormat="1" applyAlignment="1">
      <alignment horizontal="center"/>
    </xf>
    <xf numFmtId="0" fontId="15" fillId="2" borderId="21" xfId="0" applyFont="1" applyFill="1" applyBorder="1" applyAlignment="1">
      <alignment horizontal="center"/>
    </xf>
    <xf numFmtId="167" fontId="15" fillId="2" borderId="21" xfId="0" applyNumberFormat="1" applyFont="1" applyFill="1" applyBorder="1"/>
    <xf numFmtId="10" fontId="15" fillId="4" borderId="21" xfId="0" applyNumberFormat="1" applyFont="1" applyFill="1" applyBorder="1" applyAlignment="1">
      <alignment horizontal="center"/>
    </xf>
    <xf numFmtId="164" fontId="15" fillId="2" borderId="21" xfId="0" applyNumberFormat="1" applyFont="1" applyFill="1" applyBorder="1" applyAlignment="1">
      <alignment horizontal="center"/>
    </xf>
    <xf numFmtId="166" fontId="15" fillId="2" borderId="21" xfId="0" applyNumberFormat="1" applyFont="1" applyFill="1" applyBorder="1" applyAlignment="1">
      <alignment horizontal="center"/>
    </xf>
    <xf numFmtId="9" fontId="1" fillId="2" borderId="21" xfId="0" applyNumberFormat="1" applyFont="1" applyFill="1" applyBorder="1"/>
    <xf numFmtId="9" fontId="16" fillId="2" borderId="21" xfId="0" applyNumberFormat="1" applyFont="1" applyFill="1" applyBorder="1"/>
    <xf numFmtId="164" fontId="15" fillId="4" borderId="21" xfId="0" applyNumberFormat="1" applyFont="1" applyFill="1" applyBorder="1" applyAlignment="1">
      <alignment horizontal="center"/>
    </xf>
    <xf numFmtId="10" fontId="15" fillId="2" borderId="21" xfId="0" applyNumberFormat="1" applyFont="1" applyFill="1" applyBorder="1" applyAlignment="1">
      <alignment horizontal="center"/>
    </xf>
    <xf numFmtId="164" fontId="15" fillId="4" borderId="24" xfId="0" applyNumberFormat="1" applyFont="1" applyFill="1" applyBorder="1" applyAlignment="1">
      <alignment horizontal="center"/>
    </xf>
    <xf numFmtId="9" fontId="5" fillId="2" borderId="21" xfId="0" applyNumberFormat="1" applyFont="1" applyFill="1" applyBorder="1" applyAlignment="1">
      <alignment horizontal="center"/>
    </xf>
    <xf numFmtId="0" fontId="5" fillId="0" borderId="21" xfId="0" applyFont="1" applyBorder="1" applyAlignment="1">
      <alignment horizontal="center"/>
    </xf>
    <xf numFmtId="10" fontId="5" fillId="4" borderId="21" xfId="0" applyNumberFormat="1" applyFont="1" applyFill="1" applyBorder="1" applyAlignment="1">
      <alignment horizontal="center"/>
    </xf>
    <xf numFmtId="9" fontId="1" fillId="4" borderId="21" xfId="0" applyNumberFormat="1" applyFont="1" applyFill="1" applyBorder="1"/>
    <xf numFmtId="10" fontId="1" fillId="4" borderId="28" xfId="0" applyNumberFormat="1" applyFont="1" applyFill="1" applyBorder="1"/>
    <xf numFmtId="0" fontId="1" fillId="5" borderId="21" xfId="0" applyFont="1" applyFill="1" applyBorder="1"/>
    <xf numFmtId="0" fontId="1" fillId="4" borderId="21" xfId="0" applyFont="1" applyFill="1" applyBorder="1"/>
    <xf numFmtId="167" fontId="1" fillId="5" borderId="21" xfId="0" applyNumberFormat="1" applyFont="1" applyFill="1" applyBorder="1" applyAlignment="1">
      <alignment horizontal="center"/>
    </xf>
    <xf numFmtId="9" fontId="1" fillId="5" borderId="21" xfId="0" applyNumberFormat="1" applyFont="1" applyFill="1" applyBorder="1"/>
    <xf numFmtId="9" fontId="16" fillId="5" borderId="21" xfId="0" applyNumberFormat="1" applyFont="1" applyFill="1" applyBorder="1"/>
    <xf numFmtId="0" fontId="19" fillId="5" borderId="21" xfId="0" applyFont="1" applyFill="1" applyBorder="1" applyAlignment="1">
      <alignment horizontal="center"/>
    </xf>
    <xf numFmtId="164" fontId="4" fillId="5" borderId="21" xfId="0" applyNumberFormat="1" applyFont="1" applyFill="1" applyBorder="1" applyAlignment="1">
      <alignment horizontal="center"/>
    </xf>
    <xf numFmtId="166" fontId="1" fillId="5" borderId="21" xfId="0" applyNumberFormat="1" applyFont="1" applyFill="1" applyBorder="1" applyAlignment="1">
      <alignment horizontal="center"/>
    </xf>
    <xf numFmtId="10" fontId="1" fillId="5" borderId="29" xfId="0" applyNumberFormat="1" applyFont="1" applyFill="1" applyBorder="1" applyAlignment="1">
      <alignment horizontal="left"/>
    </xf>
    <xf numFmtId="10" fontId="1" fillId="5" borderId="21" xfId="0" applyNumberFormat="1" applyFont="1" applyFill="1" applyBorder="1" applyAlignment="1">
      <alignment horizontal="center"/>
    </xf>
    <xf numFmtId="10" fontId="1" fillId="5" borderId="21" xfId="0" applyNumberFormat="1" applyFont="1" applyFill="1" applyBorder="1"/>
    <xf numFmtId="10" fontId="1" fillId="4" borderId="21" xfId="0" applyNumberFormat="1" applyFont="1" applyFill="1" applyBorder="1"/>
    <xf numFmtId="167" fontId="15" fillId="4" borderId="21" xfId="0" applyNumberFormat="1" applyFont="1" applyFill="1" applyBorder="1"/>
    <xf numFmtId="0" fontId="20" fillId="0" borderId="0" xfId="0" applyFont="1"/>
    <xf numFmtId="0" fontId="15" fillId="0" borderId="21" xfId="0" applyFont="1" applyBorder="1" applyAlignment="1">
      <alignment horizontal="center"/>
    </xf>
    <xf numFmtId="0" fontId="12" fillId="0" borderId="0" xfId="0" applyFont="1" applyAlignment="1">
      <alignment horizontal="center"/>
    </xf>
    <xf numFmtId="164" fontId="5" fillId="4" borderId="21" xfId="0" applyNumberFormat="1" applyFont="1" applyFill="1" applyBorder="1" applyAlignment="1">
      <alignment horizontal="right"/>
    </xf>
    <xf numFmtId="164" fontId="5" fillId="4" borderId="24" xfId="0" applyNumberFormat="1" applyFont="1" applyFill="1" applyBorder="1" applyAlignment="1">
      <alignment horizontal="center"/>
    </xf>
    <xf numFmtId="164" fontId="5" fillId="4" borderId="21" xfId="0" applyNumberFormat="1" applyFont="1" applyFill="1" applyBorder="1" applyAlignment="1">
      <alignment horizontal="center"/>
    </xf>
    <xf numFmtId="0" fontId="1" fillId="2" borderId="21" xfId="0" applyFont="1" applyFill="1" applyBorder="1" applyAlignment="1">
      <alignment horizontal="center"/>
    </xf>
    <xf numFmtId="0" fontId="1" fillId="6" borderId="21" xfId="0" applyFont="1" applyFill="1" applyBorder="1"/>
    <xf numFmtId="0" fontId="5" fillId="5" borderId="21" xfId="0" applyFont="1" applyFill="1" applyBorder="1" applyAlignment="1">
      <alignment horizontal="center"/>
    </xf>
    <xf numFmtId="164" fontId="21" fillId="0" borderId="0" xfId="0" applyNumberFormat="1" applyFont="1"/>
    <xf numFmtId="164" fontId="21" fillId="6" borderId="0" xfId="0" applyNumberFormat="1" applyFont="1" applyFill="1"/>
    <xf numFmtId="0" fontId="3" fillId="0" borderId="0" xfId="0" applyFont="1" applyAlignment="1">
      <alignment horizontal="center"/>
    </xf>
    <xf numFmtId="0" fontId="6" fillId="0" borderId="0" xfId="0" applyFont="1" applyAlignment="1">
      <alignment horizontal="left"/>
    </xf>
    <xf numFmtId="0" fontId="1" fillId="0" borderId="21" xfId="0" applyFont="1" applyBorder="1" applyAlignment="1">
      <alignment horizontal="center"/>
    </xf>
    <xf numFmtId="9" fontId="1" fillId="0" borderId="21" xfId="0" applyNumberFormat="1" applyFont="1" applyBorder="1" applyAlignment="1">
      <alignment horizontal="center"/>
    </xf>
    <xf numFmtId="0" fontId="1" fillId="0" borderId="25" xfId="0" applyFont="1" applyBorder="1" applyAlignment="1">
      <alignment horizontal="right"/>
    </xf>
    <xf numFmtId="0" fontId="1" fillId="0" borderId="26" xfId="0" applyFont="1" applyBorder="1" applyAlignment="1">
      <alignment horizontal="right"/>
    </xf>
    <xf numFmtId="0" fontId="14"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vertical="top" wrapText="1"/>
    </xf>
    <xf numFmtId="0" fontId="15" fillId="0" borderId="12" xfId="0" applyFont="1" applyBorder="1"/>
    <xf numFmtId="0" fontId="17" fillId="0" borderId="0" xfId="0" applyFont="1" applyAlignment="1">
      <alignment horizontal="right"/>
    </xf>
    <xf numFmtId="0" fontId="17" fillId="0" borderId="17" xfId="0" applyFont="1" applyBorder="1" applyAlignment="1">
      <alignment horizontal="right"/>
    </xf>
    <xf numFmtId="3" fontId="3" fillId="0" borderId="14" xfId="0" applyNumberFormat="1" applyFont="1" applyBorder="1" applyAlignment="1">
      <alignment horizontal="center"/>
    </xf>
    <xf numFmtId="3" fontId="3" fillId="0" borderId="13" xfId="0" applyNumberFormat="1" applyFont="1" applyBorder="1" applyAlignment="1">
      <alignment horizontal="center"/>
    </xf>
    <xf numFmtId="3" fontId="3" fillId="0" borderId="15" xfId="0" applyNumberFormat="1" applyFont="1" applyBorder="1" applyAlignment="1">
      <alignment horizontal="center"/>
    </xf>
    <xf numFmtId="0" fontId="18" fillId="0" borderId="22" xfId="0" applyFont="1" applyBorder="1" applyAlignment="1">
      <alignment horizontal="center"/>
    </xf>
    <xf numFmtId="0" fontId="18" fillId="0" borderId="27" xfId="0" applyFont="1" applyBorder="1" applyAlignment="1">
      <alignment horizontal="center"/>
    </xf>
    <xf numFmtId="0" fontId="18" fillId="0" borderId="23"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0" fillId="0" borderId="0" xfId="0" applyAlignment="1">
      <alignment horizontal="left"/>
    </xf>
    <xf numFmtId="0" fontId="13" fillId="0" borderId="25" xfId="0" applyFont="1" applyBorder="1" applyAlignment="1">
      <alignment horizontal="right"/>
    </xf>
    <xf numFmtId="0" fontId="13" fillId="0" borderId="0" xfId="0" applyFont="1" applyAlignment="1">
      <alignment horizontal="right"/>
    </xf>
    <xf numFmtId="0" fontId="13" fillId="0" borderId="26" xfId="0" applyFont="1" applyBorder="1" applyAlignment="1">
      <alignment horizontal="right"/>
    </xf>
    <xf numFmtId="0" fontId="0" fillId="0" borderId="0" xfId="0" applyAlignment="1">
      <alignment horizontal="right"/>
    </xf>
    <xf numFmtId="0" fontId="15" fillId="0" borderId="0" xfId="0" applyFont="1" applyAlignment="1">
      <alignment horizontal="right"/>
    </xf>
    <xf numFmtId="0" fontId="1" fillId="0" borderId="30" xfId="0" applyFont="1" applyBorder="1" applyAlignment="1">
      <alignment horizontal="right"/>
    </xf>
    <xf numFmtId="0" fontId="1" fillId="0" borderId="19" xfId="0" applyFont="1" applyBorder="1" applyAlignment="1">
      <alignment horizontal="right"/>
    </xf>
    <xf numFmtId="164" fontId="15" fillId="4" borderId="33" xfId="0" applyNumberFormat="1" applyFont="1" applyFill="1" applyBorder="1" applyAlignment="1">
      <alignment horizontal="center"/>
    </xf>
    <xf numFmtId="164" fontId="15" fillId="4" borderId="34" xfId="0" applyNumberFormat="1" applyFont="1" applyFill="1" applyBorder="1" applyAlignment="1">
      <alignment horizontal="center"/>
    </xf>
    <xf numFmtId="164" fontId="15" fillId="2" borderId="22" xfId="0" applyNumberFormat="1" applyFont="1" applyFill="1" applyBorder="1" applyAlignment="1">
      <alignment horizontal="center"/>
    </xf>
    <xf numFmtId="164" fontId="15" fillId="2" borderId="23" xfId="0" applyNumberFormat="1" applyFont="1" applyFill="1" applyBorder="1" applyAlignment="1">
      <alignment horizontal="center"/>
    </xf>
    <xf numFmtId="0" fontId="1" fillId="0" borderId="31" xfId="0" applyFont="1" applyBorder="1" applyAlignment="1">
      <alignment horizontal="right"/>
    </xf>
    <xf numFmtId="0" fontId="1" fillId="0" borderId="32" xfId="0" applyFont="1" applyBorder="1" applyAlignment="1">
      <alignment horizontal="right"/>
    </xf>
    <xf numFmtId="164" fontId="4" fillId="5" borderId="22" xfId="0" applyNumberFormat="1" applyFont="1" applyFill="1" applyBorder="1" applyAlignment="1">
      <alignment horizontal="center"/>
    </xf>
    <xf numFmtId="164" fontId="4" fillId="5" borderId="23" xfId="0" applyNumberFormat="1" applyFont="1" applyFill="1" applyBorder="1" applyAlignment="1">
      <alignment horizontal="center"/>
    </xf>
    <xf numFmtId="0" fontId="3" fillId="0" borderId="0" xfId="0" applyFont="1" applyAlignment="1">
      <alignment horizontal="right"/>
    </xf>
    <xf numFmtId="0" fontId="3" fillId="0" borderId="26" xfId="0" applyFont="1" applyBorder="1" applyAlignment="1">
      <alignment horizontal="right"/>
    </xf>
    <xf numFmtId="0" fontId="1" fillId="0" borderId="0" xfId="0" applyFont="1" applyAlignment="1">
      <alignment horizontal="left"/>
    </xf>
    <xf numFmtId="164" fontId="11" fillId="5" borderId="22" xfId="0" applyNumberFormat="1" applyFont="1" applyFill="1" applyBorder="1" applyAlignment="1">
      <alignment horizontal="center"/>
    </xf>
    <xf numFmtId="164" fontId="11" fillId="5" borderId="23" xfId="0" applyNumberFormat="1" applyFont="1" applyFill="1" applyBorder="1" applyAlignment="1">
      <alignment horizontal="center"/>
    </xf>
    <xf numFmtId="164" fontId="11" fillId="4" borderId="22" xfId="0" applyNumberFormat="1" applyFont="1" applyFill="1" applyBorder="1" applyAlignment="1">
      <alignment horizontal="center"/>
    </xf>
    <xf numFmtId="164" fontId="11" fillId="4" borderId="23" xfId="0" applyNumberFormat="1" applyFont="1" applyFill="1" applyBorder="1" applyAlignment="1">
      <alignment horizontal="center"/>
    </xf>
    <xf numFmtId="0" fontId="1" fillId="0" borderId="5" xfId="0" applyFont="1" applyBorder="1" applyAlignment="1">
      <alignment horizontal="right"/>
    </xf>
    <xf numFmtId="0" fontId="1" fillId="0" borderId="6" xfId="0" applyFont="1" applyBorder="1" applyAlignment="1">
      <alignment horizontal="right"/>
    </xf>
    <xf numFmtId="0" fontId="1" fillId="0" borderId="1" xfId="0" applyFont="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1" fillId="0" borderId="0" xfId="0" applyFont="1" applyAlignment="1">
      <alignment horizontal="right"/>
    </xf>
    <xf numFmtId="0" fontId="6" fillId="0" borderId="0" xfId="0" applyFont="1" applyAlignment="1">
      <alignment horizontal="left"/>
    </xf>
    <xf numFmtId="0" fontId="5" fillId="0" borderId="10" xfId="0" applyFont="1" applyBorder="1"/>
    <xf numFmtId="0" fontId="5" fillId="0" borderId="11" xfId="0" applyFont="1" applyBorder="1"/>
    <xf numFmtId="0" fontId="3" fillId="0" borderId="0" xfId="0" applyFont="1" applyAlignment="1">
      <alignment horizontal="center"/>
    </xf>
    <xf numFmtId="0" fontId="3" fillId="0" borderId="26" xfId="0" applyFont="1" applyBorder="1" applyAlignment="1">
      <alignment horizontal="center"/>
    </xf>
    <xf numFmtId="0" fontId="3" fillId="6" borderId="22" xfId="0" applyFont="1" applyFill="1" applyBorder="1" applyAlignment="1">
      <alignment horizontal="right"/>
    </xf>
    <xf numFmtId="0" fontId="3" fillId="6" borderId="23" xfId="0" applyFont="1" applyFill="1" applyBorder="1" applyAlignment="1">
      <alignment horizontal="right"/>
    </xf>
    <xf numFmtId="0" fontId="1" fillId="0" borderId="3" xfId="0" applyFont="1" applyBorder="1" applyAlignment="1">
      <alignment horizontal="center"/>
    </xf>
    <xf numFmtId="0" fontId="1" fillId="0" borderId="26" xfId="0" applyFont="1" applyBorder="1" applyAlignment="1">
      <alignment horizontal="center"/>
    </xf>
    <xf numFmtId="165" fontId="1" fillId="0" borderId="0" xfId="0" applyNumberFormat="1" applyFont="1" applyAlignment="1">
      <alignment horizontal="left"/>
    </xf>
    <xf numFmtId="0" fontId="1" fillId="0" borderId="9"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101600</xdr:colOff>
      <xdr:row>0</xdr:row>
      <xdr:rowOff>151574</xdr:rowOff>
    </xdr:from>
    <xdr:to>
      <xdr:col>7</xdr:col>
      <xdr:colOff>622300</xdr:colOff>
      <xdr:row>5</xdr:row>
      <xdr:rowOff>117112</xdr:rowOff>
    </xdr:to>
    <xdr:pic>
      <xdr:nvPicPr>
        <xdr:cNvPr id="2" name="Picture 1">
          <a:extLst>
            <a:ext uri="{FF2B5EF4-FFF2-40B4-BE49-F238E27FC236}">
              <a16:creationId xmlns:a16="http://schemas.microsoft.com/office/drawing/2014/main" id="{151DAF24-B4AE-549E-D551-10E6BCD686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950" y="151574"/>
          <a:ext cx="3907366" cy="1090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91C86-B600-4C82-9ED6-2819FE0822F0}">
  <dimension ref="A1:K43"/>
  <sheetViews>
    <sheetView tabSelected="1" zoomScale="123" zoomScaleNormal="123" workbookViewId="0">
      <selection activeCell="A7" sqref="A7:J7"/>
    </sheetView>
  </sheetViews>
  <sheetFormatPr defaultColWidth="8.77734375" defaultRowHeight="14.4" x14ac:dyDescent="0.3"/>
  <cols>
    <col min="1" max="1" width="7" customWidth="1"/>
    <col min="2" max="2" width="9.33203125" customWidth="1"/>
    <col min="3" max="4" width="8.77734375" customWidth="1"/>
    <col min="5" max="5" width="6.109375" customWidth="1"/>
    <col min="6" max="6" width="10.6640625" bestFit="1" customWidth="1"/>
    <col min="7" max="8" width="9.77734375" customWidth="1"/>
    <col min="9" max="9" width="9.6640625" customWidth="1"/>
    <col min="10" max="10" width="9.44140625" customWidth="1"/>
  </cols>
  <sheetData>
    <row r="1" spans="1:10" s="1" customFormat="1" ht="16.05" customHeight="1" x14ac:dyDescent="0.5">
      <c r="A1" s="94"/>
      <c r="B1" s="94"/>
      <c r="C1" s="94"/>
      <c r="D1" s="94"/>
      <c r="E1" s="94"/>
      <c r="F1" s="94"/>
      <c r="G1" s="94"/>
      <c r="H1" s="94"/>
      <c r="I1" s="94"/>
      <c r="J1" s="94"/>
    </row>
    <row r="2" spans="1:10" s="1" customFormat="1" ht="18" x14ac:dyDescent="0.35">
      <c r="A2" s="95"/>
      <c r="B2" s="95"/>
      <c r="C2" s="95"/>
      <c r="D2" s="95"/>
      <c r="E2" s="95"/>
      <c r="F2" s="95"/>
      <c r="G2" s="95"/>
      <c r="H2" s="95"/>
      <c r="I2" s="95"/>
      <c r="J2" s="95"/>
    </row>
    <row r="3" spans="1:10" s="1" customFormat="1" ht="21" customHeight="1" x14ac:dyDescent="0.3">
      <c r="A3" s="29"/>
      <c r="B3" s="29"/>
      <c r="C3" s="29"/>
      <c r="D3" s="29"/>
      <c r="E3" s="29"/>
      <c r="F3" s="29"/>
      <c r="G3" s="29"/>
      <c r="H3" s="29"/>
      <c r="I3" s="29"/>
      <c r="J3" s="29"/>
    </row>
    <row r="4" spans="1:10" s="1" customFormat="1" ht="15.6" x14ac:dyDescent="0.3">
      <c r="A4" s="29"/>
      <c r="B4" s="29"/>
      <c r="C4" s="29"/>
      <c r="D4" s="29"/>
      <c r="E4" s="29"/>
      <c r="F4" s="29"/>
      <c r="G4" s="29"/>
      <c r="H4" s="29"/>
      <c r="I4" s="29"/>
      <c r="J4" s="29"/>
    </row>
    <row r="5" spans="1:10" s="1" customFormat="1" ht="15.6" x14ac:dyDescent="0.3">
      <c r="A5" s="29"/>
      <c r="B5" s="29"/>
      <c r="C5" s="29"/>
      <c r="D5" s="29"/>
      <c r="E5" s="29"/>
      <c r="F5" s="29"/>
      <c r="G5" s="29"/>
      <c r="H5" s="29"/>
      <c r="I5" s="29"/>
      <c r="J5" s="29"/>
    </row>
    <row r="6" spans="1:10" s="1" customFormat="1" ht="22.05" customHeight="1" x14ac:dyDescent="0.3">
      <c r="A6" s="29"/>
      <c r="B6" s="29"/>
      <c r="C6" s="29"/>
      <c r="D6" s="29"/>
      <c r="E6" s="29"/>
      <c r="F6" s="29"/>
      <c r="G6" s="29"/>
      <c r="H6" s="29"/>
      <c r="I6" s="29"/>
      <c r="J6" s="29"/>
    </row>
    <row r="7" spans="1:10" s="1" customFormat="1" ht="25.8" x14ac:dyDescent="0.5">
      <c r="A7" s="94" t="s">
        <v>113</v>
      </c>
      <c r="B7" s="94"/>
      <c r="C7" s="94"/>
      <c r="D7" s="94"/>
      <c r="E7" s="94"/>
      <c r="F7" s="94"/>
      <c r="G7" s="94"/>
      <c r="H7" s="94"/>
      <c r="I7" s="94"/>
      <c r="J7" s="94"/>
    </row>
    <row r="8" spans="1:10" s="1" customFormat="1" ht="18" x14ac:dyDescent="0.35">
      <c r="A8" s="95" t="s">
        <v>103</v>
      </c>
      <c r="B8" s="95"/>
      <c r="C8" s="95"/>
      <c r="D8" s="95"/>
      <c r="E8" s="95"/>
      <c r="F8" s="95"/>
      <c r="G8" s="95"/>
      <c r="H8" s="95"/>
      <c r="I8" s="95"/>
      <c r="J8" s="95"/>
    </row>
    <row r="11" spans="1:10" s="43" customFormat="1" x14ac:dyDescent="0.3">
      <c r="A11" s="114" t="s">
        <v>52</v>
      </c>
      <c r="B11" s="114"/>
      <c r="C11" s="97"/>
      <c r="D11" s="97"/>
      <c r="E11" s="97"/>
      <c r="F11" s="114" t="s">
        <v>47</v>
      </c>
      <c r="G11" s="114"/>
      <c r="H11" s="97"/>
      <c r="I11" s="97"/>
      <c r="J11" s="97"/>
    </row>
    <row r="12" spans="1:10" ht="21.45" customHeight="1" x14ac:dyDescent="0.3"/>
    <row r="13" spans="1:10" ht="15.45" customHeight="1" x14ac:dyDescent="0.3">
      <c r="A13" s="111" t="s">
        <v>76</v>
      </c>
      <c r="B13" s="111"/>
      <c r="C13" s="111"/>
      <c r="D13" s="111"/>
      <c r="E13" s="112"/>
      <c r="F13" s="49" t="s">
        <v>92</v>
      </c>
      <c r="G13" s="110" t="s">
        <v>77</v>
      </c>
      <c r="H13" s="111"/>
      <c r="I13" s="112"/>
      <c r="J13" s="51" t="s">
        <v>78</v>
      </c>
    </row>
    <row r="14" spans="1:10" ht="15.45" customHeight="1" x14ac:dyDescent="0.3"/>
    <row r="15" spans="1:10" ht="15.45" customHeight="1" x14ac:dyDescent="0.3">
      <c r="A15" t="s">
        <v>53</v>
      </c>
      <c r="D15" s="119">
        <v>25000</v>
      </c>
      <c r="E15" s="120"/>
      <c r="F15" s="27" t="s">
        <v>55</v>
      </c>
      <c r="G15" s="78">
        <v>25</v>
      </c>
      <c r="I15" s="27" t="s">
        <v>43</v>
      </c>
      <c r="J15" s="50">
        <v>133.596</v>
      </c>
    </row>
    <row r="16" spans="1:10" ht="4.95" customHeight="1" x14ac:dyDescent="0.3"/>
    <row r="17" spans="1:11" x14ac:dyDescent="0.3">
      <c r="A17" t="s">
        <v>56</v>
      </c>
      <c r="E17" s="53">
        <v>1.4999999999999999E-2</v>
      </c>
      <c r="F17" s="33"/>
      <c r="G17" s="28"/>
      <c r="H17" s="113" t="s">
        <v>86</v>
      </c>
      <c r="I17" s="113"/>
      <c r="J17">
        <v>20</v>
      </c>
      <c r="K17" s="30"/>
    </row>
    <row r="18" spans="1:11" ht="4.95" customHeight="1" x14ac:dyDescent="0.3"/>
    <row r="19" spans="1:11" x14ac:dyDescent="0.3">
      <c r="A19" t="s">
        <v>54</v>
      </c>
      <c r="F19" s="117">
        <f>(C21*F21)+(C20*F20)</f>
        <v>8250000</v>
      </c>
      <c r="G19" s="118"/>
      <c r="H19" s="113" t="s">
        <v>87</v>
      </c>
      <c r="I19" s="113"/>
      <c r="J19" s="77">
        <v>1.5</v>
      </c>
    </row>
    <row r="20" spans="1:11" x14ac:dyDescent="0.3">
      <c r="A20" s="1" t="s">
        <v>104</v>
      </c>
      <c r="C20" s="52">
        <v>250000</v>
      </c>
      <c r="D20" s="121" t="s">
        <v>106</v>
      </c>
      <c r="E20" s="122"/>
      <c r="F20" s="49">
        <v>15</v>
      </c>
      <c r="G20" s="32"/>
      <c r="H20" s="113" t="s">
        <v>90</v>
      </c>
      <c r="I20" s="113"/>
      <c r="J20">
        <v>21.5</v>
      </c>
    </row>
    <row r="21" spans="1:11" ht="14.55" customHeight="1" thickBot="1" x14ac:dyDescent="0.35">
      <c r="A21" s="1" t="s">
        <v>105</v>
      </c>
      <c r="C21" s="52">
        <v>300000</v>
      </c>
      <c r="D21" s="115" t="s">
        <v>107</v>
      </c>
      <c r="E21" s="116"/>
      <c r="F21" s="49">
        <v>15</v>
      </c>
      <c r="G21" s="40"/>
      <c r="H21" s="43" t="s">
        <v>88</v>
      </c>
      <c r="I21" s="27"/>
      <c r="J21" s="76">
        <f>J15-J20</f>
        <v>112.096</v>
      </c>
    </row>
    <row r="22" spans="1:11" x14ac:dyDescent="0.3">
      <c r="A22" s="100" t="s">
        <v>83</v>
      </c>
      <c r="B22" s="101"/>
      <c r="C22" s="101"/>
      <c r="D22" s="101"/>
      <c r="E22" s="101"/>
      <c r="F22" s="101"/>
      <c r="G22" s="101"/>
      <c r="H22" s="101"/>
      <c r="I22" s="101"/>
      <c r="J22" s="102"/>
      <c r="K22" s="25"/>
    </row>
    <row r="23" spans="1:11" x14ac:dyDescent="0.3">
      <c r="A23" s="41"/>
      <c r="B23" s="1"/>
      <c r="C23" s="1"/>
      <c r="D23" s="1"/>
      <c r="E23" s="1"/>
      <c r="F23" s="1"/>
      <c r="G23" s="38" t="s">
        <v>80</v>
      </c>
      <c r="H23" s="38" t="s">
        <v>67</v>
      </c>
      <c r="I23" s="98" t="s">
        <v>72</v>
      </c>
      <c r="J23" s="99"/>
      <c r="K23" s="1"/>
    </row>
    <row r="24" spans="1:11" x14ac:dyDescent="0.3">
      <c r="A24" s="41" t="s">
        <v>60</v>
      </c>
      <c r="B24" s="25"/>
      <c r="C24" s="25"/>
      <c r="D24" s="25"/>
      <c r="E24" s="1"/>
      <c r="F24" s="25"/>
      <c r="G24" s="54">
        <v>1</v>
      </c>
      <c r="H24" s="36">
        <v>0.115</v>
      </c>
      <c r="I24" s="1"/>
      <c r="J24" s="42">
        <f t="shared" ref="J24:J30" si="0">H24*G24</f>
        <v>0.115</v>
      </c>
      <c r="K24" s="1"/>
    </row>
    <row r="25" spans="1:11" x14ac:dyDescent="0.3">
      <c r="A25" s="41" t="s">
        <v>61</v>
      </c>
      <c r="B25" s="1"/>
      <c r="C25" s="1"/>
      <c r="D25" s="1"/>
      <c r="E25" s="1"/>
      <c r="F25" s="1"/>
      <c r="G25" s="54">
        <v>0</v>
      </c>
      <c r="H25" s="36">
        <v>0.3</v>
      </c>
      <c r="I25" s="1"/>
      <c r="J25" s="42">
        <f t="shared" si="0"/>
        <v>0</v>
      </c>
      <c r="K25" s="1"/>
    </row>
    <row r="26" spans="1:11" x14ac:dyDescent="0.3">
      <c r="A26" s="41" t="s">
        <v>62</v>
      </c>
      <c r="B26" s="1"/>
      <c r="C26" s="1"/>
      <c r="D26" s="1"/>
      <c r="E26" s="1"/>
      <c r="F26" s="1"/>
      <c r="G26" s="54">
        <v>0</v>
      </c>
      <c r="H26" s="36">
        <v>0.12</v>
      </c>
      <c r="I26" s="1"/>
      <c r="J26" s="42">
        <f t="shared" si="0"/>
        <v>0</v>
      </c>
      <c r="K26" s="1"/>
    </row>
    <row r="27" spans="1:11" x14ac:dyDescent="0.3">
      <c r="A27" s="41" t="s">
        <v>63</v>
      </c>
      <c r="B27" s="1"/>
      <c r="C27" s="1"/>
      <c r="D27" s="1"/>
      <c r="E27" s="1"/>
      <c r="F27" s="1"/>
      <c r="G27" s="54">
        <v>0</v>
      </c>
      <c r="H27" s="36">
        <v>0.12</v>
      </c>
      <c r="I27" s="1"/>
      <c r="J27" s="42">
        <f t="shared" si="0"/>
        <v>0</v>
      </c>
      <c r="K27" s="1"/>
    </row>
    <row r="28" spans="1:11" ht="15" customHeight="1" x14ac:dyDescent="0.3">
      <c r="A28" s="41" t="s">
        <v>64</v>
      </c>
      <c r="B28" s="1"/>
      <c r="C28" s="1"/>
      <c r="D28" s="1"/>
      <c r="E28" s="1"/>
      <c r="F28" s="1"/>
      <c r="G28" s="54">
        <v>0</v>
      </c>
      <c r="H28" s="36">
        <v>0.33</v>
      </c>
      <c r="I28" s="1"/>
      <c r="J28" s="42">
        <f t="shared" si="0"/>
        <v>0</v>
      </c>
      <c r="K28" s="1"/>
    </row>
    <row r="29" spans="1:11" ht="15" customHeight="1" x14ac:dyDescent="0.3">
      <c r="A29" s="41" t="s">
        <v>65</v>
      </c>
      <c r="B29" s="1"/>
      <c r="C29" s="1"/>
      <c r="D29" s="1"/>
      <c r="E29" s="1"/>
      <c r="F29" s="1"/>
      <c r="G29" s="54">
        <v>0</v>
      </c>
      <c r="H29" s="36">
        <v>0.25</v>
      </c>
      <c r="I29" s="1"/>
      <c r="J29" s="42">
        <f t="shared" si="0"/>
        <v>0</v>
      </c>
      <c r="K29" s="1"/>
    </row>
    <row r="30" spans="1:11" ht="15" customHeight="1" x14ac:dyDescent="0.3">
      <c r="A30" s="41" t="s">
        <v>73</v>
      </c>
      <c r="B30" s="1"/>
      <c r="C30" s="1"/>
      <c r="D30" s="1"/>
      <c r="E30" s="1"/>
      <c r="F30" s="1"/>
      <c r="G30" s="55">
        <v>0</v>
      </c>
      <c r="H30" s="36">
        <v>0.3</v>
      </c>
      <c r="I30" s="1"/>
      <c r="J30" s="42">
        <f t="shared" si="0"/>
        <v>0</v>
      </c>
      <c r="K30" s="1"/>
    </row>
    <row r="31" spans="1:11" ht="15" customHeight="1" x14ac:dyDescent="0.3">
      <c r="A31" s="41"/>
      <c r="B31" s="1"/>
      <c r="C31" s="1"/>
      <c r="D31" s="1"/>
      <c r="E31" s="1"/>
      <c r="F31" s="39" t="s">
        <v>81</v>
      </c>
      <c r="G31" s="62">
        <f>SUM(G24:G30)</f>
        <v>1</v>
      </c>
      <c r="H31" s="92" t="s">
        <v>89</v>
      </c>
      <c r="I31" s="93"/>
      <c r="J31" s="63">
        <f>SUM(J24:J30)</f>
        <v>0.115</v>
      </c>
      <c r="K31" s="1"/>
    </row>
    <row r="32" spans="1:11" ht="7.05" customHeight="1" x14ac:dyDescent="0.3">
      <c r="A32" s="41"/>
      <c r="B32" s="1"/>
      <c r="C32" s="1"/>
      <c r="D32" s="1"/>
      <c r="E32" s="1"/>
      <c r="F32" s="39"/>
      <c r="G32" s="13"/>
      <c r="H32" s="1"/>
      <c r="I32" s="1"/>
      <c r="J32" s="42"/>
      <c r="K32" s="1"/>
    </row>
    <row r="33" spans="1:11" ht="15" customHeight="1" thickBot="1" x14ac:dyDescent="0.35">
      <c r="A33" s="106" t="s">
        <v>93</v>
      </c>
      <c r="B33" s="107"/>
      <c r="C33" s="107"/>
      <c r="D33" s="107"/>
      <c r="E33" s="107"/>
      <c r="F33" s="107"/>
      <c r="G33" s="107"/>
      <c r="H33" s="107"/>
      <c r="I33" s="107"/>
      <c r="J33" s="108"/>
      <c r="K33" s="1"/>
    </row>
    <row r="34" spans="1:11" ht="15" customHeight="1" x14ac:dyDescent="0.3">
      <c r="A34" s="44"/>
      <c r="B34" s="44"/>
      <c r="C34" s="44"/>
      <c r="D34" s="44"/>
      <c r="E34" s="44"/>
      <c r="F34" s="45"/>
      <c r="G34" s="46"/>
      <c r="H34" s="44"/>
      <c r="I34" s="44"/>
      <c r="J34" s="47"/>
      <c r="K34" s="1"/>
    </row>
    <row r="35" spans="1:11" ht="15" customHeight="1" x14ac:dyDescent="0.3">
      <c r="G35" s="103" t="s">
        <v>75</v>
      </c>
      <c r="H35" s="104"/>
      <c r="I35" s="104"/>
      <c r="J35" s="105"/>
      <c r="K35" s="1"/>
    </row>
    <row r="36" spans="1:11" ht="15" customHeight="1" x14ac:dyDescent="0.3">
      <c r="G36" s="60" t="s">
        <v>74</v>
      </c>
      <c r="H36" s="59">
        <v>1</v>
      </c>
      <c r="I36" s="60" t="s">
        <v>79</v>
      </c>
      <c r="J36" s="59">
        <v>0</v>
      </c>
      <c r="K36" s="1"/>
    </row>
    <row r="37" spans="1:11" ht="16.5" customHeight="1" x14ac:dyDescent="0.3">
      <c r="A37" t="s">
        <v>57</v>
      </c>
      <c r="F37" s="80">
        <f>'25 Year Analysis'!D22</f>
        <v>2800171.7255580239</v>
      </c>
      <c r="G37" s="81">
        <f>F37*H36</f>
        <v>2800171.7255580239</v>
      </c>
      <c r="I37" s="58">
        <f>J36*F37</f>
        <v>0</v>
      </c>
      <c r="K37" s="1"/>
    </row>
    <row r="38" spans="1:11" ht="16.5" customHeight="1" x14ac:dyDescent="0.3">
      <c r="A38" t="s">
        <v>58</v>
      </c>
      <c r="F38" s="80">
        <f>NPV(C39,'25 Year Analysis'!B20:Z20)</f>
        <v>2253635.1927197939</v>
      </c>
      <c r="G38" s="82">
        <f>H36*F38</f>
        <v>2253635.1927197939</v>
      </c>
      <c r="I38" s="56">
        <f>J36*F38</f>
        <v>0</v>
      </c>
      <c r="K38" s="1"/>
    </row>
    <row r="39" spans="1:11" ht="16.5" customHeight="1" x14ac:dyDescent="0.3">
      <c r="A39" s="109" t="s">
        <v>49</v>
      </c>
      <c r="B39" s="109"/>
      <c r="C39" s="57">
        <v>1.4999999999999999E-2</v>
      </c>
      <c r="H39" s="32"/>
      <c r="K39" s="1"/>
    </row>
    <row r="40" spans="1:11" ht="9" customHeight="1" x14ac:dyDescent="0.3">
      <c r="A40" s="1"/>
      <c r="F40" s="40"/>
      <c r="G40" s="40"/>
      <c r="H40" s="48"/>
      <c r="I40" s="40"/>
      <c r="K40" s="1"/>
    </row>
    <row r="41" spans="1:11" ht="15" customHeight="1" x14ac:dyDescent="0.3">
      <c r="A41" t="s">
        <v>82</v>
      </c>
      <c r="G41" s="61">
        <f>(G38/F19)*1</f>
        <v>0.2731679021478538</v>
      </c>
      <c r="H41" s="48"/>
      <c r="I41" s="40"/>
      <c r="K41" s="1"/>
    </row>
    <row r="42" spans="1:11" ht="16.05" customHeight="1" x14ac:dyDescent="0.3"/>
    <row r="43" spans="1:11" ht="30.45" customHeight="1" x14ac:dyDescent="0.3">
      <c r="A43" s="96" t="s">
        <v>112</v>
      </c>
      <c r="B43" s="96"/>
      <c r="C43" s="96"/>
      <c r="D43" s="96"/>
      <c r="E43" s="96"/>
      <c r="F43" s="96"/>
      <c r="G43" s="96"/>
      <c r="H43" s="96"/>
      <c r="I43" s="96"/>
      <c r="J43" s="96"/>
    </row>
  </sheetData>
  <mergeCells count="24">
    <mergeCell ref="A7:J7"/>
    <mergeCell ref="A8:J8"/>
    <mergeCell ref="A11:B11"/>
    <mergeCell ref="H17:I17"/>
    <mergeCell ref="D21:E21"/>
    <mergeCell ref="F19:G19"/>
    <mergeCell ref="D15:E15"/>
    <mergeCell ref="D20:E20"/>
    <mergeCell ref="H31:I31"/>
    <mergeCell ref="A1:J1"/>
    <mergeCell ref="A2:J2"/>
    <mergeCell ref="A43:J43"/>
    <mergeCell ref="C11:E11"/>
    <mergeCell ref="H11:J11"/>
    <mergeCell ref="I23:J23"/>
    <mergeCell ref="A22:J22"/>
    <mergeCell ref="G35:J35"/>
    <mergeCell ref="A33:J33"/>
    <mergeCell ref="A39:B39"/>
    <mergeCell ref="G13:I13"/>
    <mergeCell ref="A13:E13"/>
    <mergeCell ref="H20:I20"/>
    <mergeCell ref="H19:I19"/>
    <mergeCell ref="F11:G11"/>
  </mergeCells>
  <pageMargins left="0.45" right="0.45"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8D5E6-3A60-43C0-957D-6FFBACE4FDCC}">
  <sheetPr>
    <pageSetUpPr fitToPage="1"/>
  </sheetPr>
  <dimension ref="A1:AL34"/>
  <sheetViews>
    <sheetView zoomScale="93" zoomScaleNormal="93" workbookViewId="0">
      <selection activeCell="K7" sqref="K7:L7"/>
    </sheetView>
  </sheetViews>
  <sheetFormatPr defaultColWidth="8.77734375" defaultRowHeight="13.8" x14ac:dyDescent="0.3"/>
  <cols>
    <col min="1" max="1" width="14.77734375" style="1" customWidth="1"/>
    <col min="2" max="2" width="7.6640625" style="1" customWidth="1"/>
    <col min="3" max="3" width="7.44140625" style="1" customWidth="1"/>
    <col min="4" max="4" width="7.6640625" style="1" customWidth="1"/>
    <col min="5" max="5" width="7.44140625" style="1" customWidth="1"/>
    <col min="6" max="6" width="7.77734375" style="1" customWidth="1"/>
    <col min="7" max="7" width="8.33203125" style="1" customWidth="1"/>
    <col min="8" max="8" width="7.44140625" style="1" customWidth="1"/>
    <col min="9" max="9" width="7.6640625" style="1" customWidth="1"/>
    <col min="10" max="10" width="7.44140625" style="1" customWidth="1"/>
    <col min="11" max="11" width="7.6640625" style="1" customWidth="1"/>
    <col min="12" max="12" width="7.44140625" style="1" customWidth="1"/>
    <col min="13" max="13" width="7.77734375" style="1" customWidth="1"/>
    <col min="14" max="17" width="7.44140625" style="1" customWidth="1"/>
    <col min="18" max="21" width="7.6640625" style="1" customWidth="1"/>
    <col min="22" max="22" width="7.77734375" style="1" customWidth="1"/>
    <col min="23" max="23" width="7.6640625" style="1" customWidth="1"/>
    <col min="24" max="26" width="8.109375" style="1" customWidth="1"/>
    <col min="27" max="38" width="7.6640625" style="1" customWidth="1"/>
    <col min="39" max="16384" width="8.77734375" style="1"/>
  </cols>
  <sheetData>
    <row r="1" spans="1:38" ht="23.4" x14ac:dyDescent="0.45">
      <c r="A1" s="22" t="s">
        <v>102</v>
      </c>
    </row>
    <row r="2" spans="1:38" ht="18" x14ac:dyDescent="0.35">
      <c r="A2" s="23" t="s">
        <v>28</v>
      </c>
      <c r="M2" s="79" t="s">
        <v>0</v>
      </c>
      <c r="N2" s="79" t="s">
        <v>1</v>
      </c>
      <c r="O2" s="79" t="s">
        <v>2</v>
      </c>
      <c r="P2" s="79" t="s">
        <v>3</v>
      </c>
      <c r="Q2" s="79" t="s">
        <v>4</v>
      </c>
      <c r="R2" s="79" t="s">
        <v>5</v>
      </c>
      <c r="T2" s="26" t="s">
        <v>98</v>
      </c>
      <c r="V2" s="141" t="s">
        <v>110</v>
      </c>
      <c r="W2" s="142"/>
      <c r="X2" s="85">
        <f>'RHID Summary'!F20</f>
        <v>15</v>
      </c>
    </row>
    <row r="3" spans="1:38" ht="16.2" thickBot="1" x14ac:dyDescent="0.35">
      <c r="A3" s="138" t="s">
        <v>48</v>
      </c>
      <c r="B3" s="138"/>
      <c r="C3" s="139"/>
      <c r="D3" s="139"/>
      <c r="E3" s="139"/>
      <c r="F3" s="139"/>
      <c r="G3" s="139"/>
      <c r="H3" s="139"/>
      <c r="K3" s="143" t="s">
        <v>97</v>
      </c>
      <c r="L3" s="144"/>
      <c r="M3" s="91">
        <f>M4/(X2+X3)</f>
        <v>0</v>
      </c>
      <c r="N3" s="91">
        <f>N4/(X2+X3)</f>
        <v>0.2</v>
      </c>
      <c r="O3" s="91">
        <f>O4/(X2+X3)</f>
        <v>0.26666666666666666</v>
      </c>
      <c r="P3" s="91">
        <f>P4/(X2+X3)</f>
        <v>0.26666666666666666</v>
      </c>
      <c r="Q3" s="91">
        <f>Q4/(X2+X3)</f>
        <v>0.26666666666666666</v>
      </c>
      <c r="R3" s="91">
        <f>R4/(X2+X3)</f>
        <v>0</v>
      </c>
      <c r="T3" s="13">
        <f>SUM(M3:R3)</f>
        <v>1</v>
      </c>
      <c r="V3" s="141" t="s">
        <v>111</v>
      </c>
      <c r="W3" s="142"/>
      <c r="X3" s="85">
        <f>'RHID Summary'!F21</f>
        <v>15</v>
      </c>
    </row>
    <row r="4" spans="1:38" ht="16.2" thickBot="1" x14ac:dyDescent="0.35">
      <c r="A4" s="138" t="s">
        <v>47</v>
      </c>
      <c r="B4" s="138"/>
      <c r="C4" s="140"/>
      <c r="D4" s="140"/>
      <c r="E4" s="140"/>
      <c r="F4" s="140"/>
      <c r="G4" s="140"/>
      <c r="H4" s="140"/>
      <c r="K4" s="141" t="s">
        <v>101</v>
      </c>
      <c r="L4" s="141"/>
      <c r="M4" s="90">
        <f>SUM(M6:M7)</f>
        <v>0</v>
      </c>
      <c r="N4" s="90">
        <f t="shared" ref="N4:R4" si="0">SUM(N6:N7)</f>
        <v>6</v>
      </c>
      <c r="O4" s="90">
        <f t="shared" si="0"/>
        <v>8</v>
      </c>
      <c r="P4" s="90">
        <f t="shared" si="0"/>
        <v>8</v>
      </c>
      <c r="Q4" s="90">
        <f t="shared" si="0"/>
        <v>8</v>
      </c>
      <c r="R4" s="90">
        <f t="shared" si="0"/>
        <v>0</v>
      </c>
    </row>
    <row r="5" spans="1:38" ht="14.55" customHeight="1" x14ac:dyDescent="0.3">
      <c r="A5" s="89"/>
      <c r="B5" s="89"/>
      <c r="C5" s="6"/>
      <c r="D5" s="6"/>
      <c r="E5" s="6"/>
      <c r="F5" s="6"/>
      <c r="G5" s="6"/>
      <c r="H5" s="6"/>
      <c r="K5" s="88"/>
      <c r="L5" s="88"/>
      <c r="M5" s="8"/>
      <c r="N5" s="8"/>
      <c r="O5" s="8"/>
      <c r="P5" s="8"/>
      <c r="Q5" s="8"/>
      <c r="R5" s="8"/>
    </row>
    <row r="6" spans="1:38" ht="15.45" customHeight="1" x14ac:dyDescent="0.3">
      <c r="A6" s="7"/>
      <c r="I6" s="125" t="s">
        <v>108</v>
      </c>
      <c r="J6" s="126"/>
      <c r="K6" s="123">
        <f>'RHID Summary'!C20</f>
        <v>250000</v>
      </c>
      <c r="L6" s="124"/>
      <c r="M6" s="83">
        <v>0</v>
      </c>
      <c r="N6" s="83">
        <v>3</v>
      </c>
      <c r="O6" s="83">
        <v>4</v>
      </c>
      <c r="P6" s="83">
        <v>4</v>
      </c>
      <c r="Q6" s="83">
        <v>4</v>
      </c>
      <c r="R6" s="83">
        <v>0</v>
      </c>
      <c r="T6" s="1">
        <f>SUM(M6:S6)</f>
        <v>15</v>
      </c>
    </row>
    <row r="7" spans="1:38" x14ac:dyDescent="0.3">
      <c r="A7" s="6" t="s">
        <v>29</v>
      </c>
      <c r="I7" s="125" t="s">
        <v>109</v>
      </c>
      <c r="J7" s="126"/>
      <c r="K7" s="123">
        <f>'RHID Summary'!C21</f>
        <v>300000</v>
      </c>
      <c r="L7" s="124"/>
      <c r="M7" s="83">
        <v>0</v>
      </c>
      <c r="N7" s="83">
        <v>3</v>
      </c>
      <c r="O7" s="83">
        <v>4</v>
      </c>
      <c r="P7" s="83">
        <v>4</v>
      </c>
      <c r="Q7" s="83">
        <v>4</v>
      </c>
      <c r="R7" s="83">
        <v>0</v>
      </c>
      <c r="T7" s="1">
        <f>SUM(M7:S7)</f>
        <v>15</v>
      </c>
    </row>
    <row r="8" spans="1:38" ht="14.4" thickBot="1" x14ac:dyDescent="0.35">
      <c r="B8" s="3" t="s">
        <v>30</v>
      </c>
      <c r="C8" s="3"/>
      <c r="D8" s="69">
        <f>'RHID Summary'!G15</f>
        <v>25</v>
      </c>
      <c r="W8" s="147"/>
      <c r="X8" s="127"/>
    </row>
    <row r="9" spans="1:38" ht="15" customHeight="1" thickBot="1" x14ac:dyDescent="0.35">
      <c r="B9" s="3" t="s">
        <v>96</v>
      </c>
      <c r="C9" s="3"/>
      <c r="G9" s="70">
        <f>'RHID Summary'!D15</f>
        <v>25000</v>
      </c>
      <c r="H9" s="31"/>
      <c r="I9" s="9" t="s">
        <v>41</v>
      </c>
      <c r="J9" s="9"/>
      <c r="K9" s="10"/>
      <c r="L9" s="134" t="s">
        <v>34</v>
      </c>
      <c r="M9" s="135"/>
      <c r="N9" s="12">
        <v>0.115</v>
      </c>
      <c r="O9" s="135" t="s">
        <v>38</v>
      </c>
      <c r="P9" s="135"/>
      <c r="Q9" s="135"/>
      <c r="R9" s="17">
        <v>0.12</v>
      </c>
      <c r="S9" s="18"/>
      <c r="T9" s="148" t="s">
        <v>42</v>
      </c>
      <c r="U9" s="148"/>
      <c r="V9" s="19">
        <v>0.3</v>
      </c>
    </row>
    <row r="10" spans="1:38" ht="15" customHeight="1" x14ac:dyDescent="0.3">
      <c r="B10" s="3" t="s">
        <v>31</v>
      </c>
      <c r="C10" s="3"/>
      <c r="F10" s="71">
        <f>'RHID Summary'!E17</f>
        <v>1.4999999999999999E-2</v>
      </c>
      <c r="I10" s="3"/>
      <c r="J10" s="3"/>
      <c r="L10" s="136" t="s">
        <v>35</v>
      </c>
      <c r="M10" s="137"/>
      <c r="N10" s="13">
        <v>0.3</v>
      </c>
      <c r="O10" s="137" t="s">
        <v>39</v>
      </c>
      <c r="P10" s="137"/>
      <c r="Q10" s="137"/>
      <c r="R10" s="14">
        <v>0.33</v>
      </c>
    </row>
    <row r="11" spans="1:38" ht="15" customHeight="1" thickBot="1" x14ac:dyDescent="0.35">
      <c r="B11" s="3" t="s">
        <v>45</v>
      </c>
      <c r="C11" s="3"/>
      <c r="F11" s="20"/>
      <c r="G11" s="123">
        <f>'RHID Summary'!F19</f>
        <v>8250000</v>
      </c>
      <c r="H11" s="124"/>
      <c r="I11" s="125" t="s">
        <v>37</v>
      </c>
      <c r="J11" s="126"/>
      <c r="K11" s="72">
        <f>'RHID Summary'!J31</f>
        <v>0.115</v>
      </c>
      <c r="L11" s="132" t="s">
        <v>36</v>
      </c>
      <c r="M11" s="133"/>
      <c r="N11" s="15">
        <v>0.12</v>
      </c>
      <c r="O11" s="133" t="s">
        <v>40</v>
      </c>
      <c r="P11" s="133"/>
      <c r="Q11" s="133"/>
      <c r="R11" s="16">
        <v>0.25</v>
      </c>
      <c r="S11" s="145" t="s">
        <v>91</v>
      </c>
      <c r="T11" s="146"/>
      <c r="U11" s="66">
        <f>'RHID Summary'!J21</f>
        <v>112.096</v>
      </c>
      <c r="V11" s="21"/>
    </row>
    <row r="13" spans="1:38" x14ac:dyDescent="0.3">
      <c r="A13" s="3"/>
      <c r="B13" s="26" t="s">
        <v>0</v>
      </c>
      <c r="C13" s="26" t="s">
        <v>1</v>
      </c>
      <c r="D13" s="26" t="s">
        <v>2</v>
      </c>
      <c r="E13" s="26" t="s">
        <v>3</v>
      </c>
      <c r="F13" s="26" t="s">
        <v>4</v>
      </c>
      <c r="G13" s="26" t="s">
        <v>5</v>
      </c>
      <c r="H13" s="26" t="s">
        <v>6</v>
      </c>
      <c r="I13" s="26" t="s">
        <v>7</v>
      </c>
      <c r="J13" s="26" t="s">
        <v>8</v>
      </c>
      <c r="K13" s="26" t="s">
        <v>9</v>
      </c>
      <c r="L13" s="26" t="s">
        <v>10</v>
      </c>
      <c r="M13" s="26" t="s">
        <v>11</v>
      </c>
      <c r="N13" s="26" t="s">
        <v>12</v>
      </c>
      <c r="O13" s="26" t="s">
        <v>13</v>
      </c>
      <c r="P13" s="26" t="s">
        <v>14</v>
      </c>
      <c r="Q13" s="26" t="s">
        <v>15</v>
      </c>
      <c r="R13" s="26" t="s">
        <v>16</v>
      </c>
      <c r="S13" s="26" t="s">
        <v>17</v>
      </c>
      <c r="T13" s="26" t="s">
        <v>18</v>
      </c>
      <c r="U13" s="26" t="s">
        <v>19</v>
      </c>
      <c r="V13" s="26" t="s">
        <v>20</v>
      </c>
      <c r="W13" s="26" t="s">
        <v>21</v>
      </c>
      <c r="X13" s="26" t="s">
        <v>22</v>
      </c>
      <c r="Y13" s="26" t="s">
        <v>23</v>
      </c>
      <c r="Z13" s="26" t="s">
        <v>24</v>
      </c>
      <c r="AA13" s="4"/>
    </row>
    <row r="14" spans="1:38" x14ac:dyDescent="0.3">
      <c r="A14" s="1" t="s">
        <v>32</v>
      </c>
      <c r="B14" s="86">
        <f>G9</f>
        <v>25000</v>
      </c>
      <c r="C14" s="86">
        <f>B14</f>
        <v>25000</v>
      </c>
      <c r="D14" s="86">
        <f t="shared" ref="D14:Z14" si="1">C14</f>
        <v>25000</v>
      </c>
      <c r="E14" s="86">
        <f t="shared" si="1"/>
        <v>25000</v>
      </c>
      <c r="F14" s="86">
        <f t="shared" si="1"/>
        <v>25000</v>
      </c>
      <c r="G14" s="86">
        <f t="shared" si="1"/>
        <v>25000</v>
      </c>
      <c r="H14" s="86">
        <f t="shared" si="1"/>
        <v>25000</v>
      </c>
      <c r="I14" s="86">
        <f t="shared" si="1"/>
        <v>25000</v>
      </c>
      <c r="J14" s="86">
        <f t="shared" si="1"/>
        <v>25000</v>
      </c>
      <c r="K14" s="86">
        <f t="shared" si="1"/>
        <v>25000</v>
      </c>
      <c r="L14" s="86">
        <f t="shared" si="1"/>
        <v>25000</v>
      </c>
      <c r="M14" s="86">
        <f t="shared" si="1"/>
        <v>25000</v>
      </c>
      <c r="N14" s="86">
        <f t="shared" si="1"/>
        <v>25000</v>
      </c>
      <c r="O14" s="86">
        <f t="shared" si="1"/>
        <v>25000</v>
      </c>
      <c r="P14" s="86">
        <f t="shared" si="1"/>
        <v>25000</v>
      </c>
      <c r="Q14" s="86">
        <f t="shared" si="1"/>
        <v>25000</v>
      </c>
      <c r="R14" s="86">
        <f t="shared" si="1"/>
        <v>25000</v>
      </c>
      <c r="S14" s="86">
        <f t="shared" si="1"/>
        <v>25000</v>
      </c>
      <c r="T14" s="86">
        <f t="shared" si="1"/>
        <v>25000</v>
      </c>
      <c r="U14" s="86">
        <f t="shared" si="1"/>
        <v>25000</v>
      </c>
      <c r="V14" s="86">
        <f t="shared" si="1"/>
        <v>25000</v>
      </c>
      <c r="W14" s="86">
        <f t="shared" si="1"/>
        <v>25000</v>
      </c>
      <c r="X14" s="86">
        <f t="shared" si="1"/>
        <v>25000</v>
      </c>
      <c r="Y14" s="86">
        <f t="shared" si="1"/>
        <v>25000</v>
      </c>
      <c r="Z14" s="86">
        <f t="shared" si="1"/>
        <v>25000</v>
      </c>
      <c r="AA14" s="11"/>
    </row>
    <row r="15" spans="1:38" x14ac:dyDescent="0.3">
      <c r="A15" s="1" t="s">
        <v>33</v>
      </c>
      <c r="B15" s="86">
        <f>G9*K11</f>
        <v>2875</v>
      </c>
      <c r="C15" s="86">
        <f>C14*K11</f>
        <v>2875</v>
      </c>
      <c r="D15" s="86">
        <f>D14*K11</f>
        <v>2875</v>
      </c>
      <c r="E15" s="86">
        <f>E14*K11</f>
        <v>2875</v>
      </c>
      <c r="F15" s="86">
        <f>F14*K11</f>
        <v>2875</v>
      </c>
      <c r="G15" s="86">
        <f>G14*K11</f>
        <v>2875</v>
      </c>
      <c r="H15" s="86">
        <f>H14*K11</f>
        <v>2875</v>
      </c>
      <c r="I15" s="86">
        <f>I14*K11</f>
        <v>2875</v>
      </c>
      <c r="J15" s="86">
        <f>J14*K11</f>
        <v>2875</v>
      </c>
      <c r="K15" s="86">
        <f>K14*K11</f>
        <v>2875</v>
      </c>
      <c r="L15" s="86">
        <f>L14*K11</f>
        <v>2875</v>
      </c>
      <c r="M15" s="86">
        <f>M14*K11</f>
        <v>2875</v>
      </c>
      <c r="N15" s="86">
        <f>N14*K11</f>
        <v>2875</v>
      </c>
      <c r="O15" s="86">
        <f>O14*K11</f>
        <v>2875</v>
      </c>
      <c r="P15" s="86">
        <f>P14*K11</f>
        <v>2875</v>
      </c>
      <c r="Q15" s="86">
        <f>Q14*K11</f>
        <v>2875</v>
      </c>
      <c r="R15" s="86">
        <f>R14*K11</f>
        <v>2875</v>
      </c>
      <c r="S15" s="86">
        <f>S14*K11</f>
        <v>2875</v>
      </c>
      <c r="T15" s="86">
        <f>T14*K11</f>
        <v>2875</v>
      </c>
      <c r="U15" s="86">
        <f>U14*K11</f>
        <v>2875</v>
      </c>
      <c r="V15" s="86">
        <f>V14*K11</f>
        <v>2875</v>
      </c>
      <c r="W15" s="86">
        <f>W14*K11</f>
        <v>2875</v>
      </c>
      <c r="X15" s="86">
        <f>X14*K11</f>
        <v>2875</v>
      </c>
      <c r="Y15" s="86">
        <f>Y14*K11</f>
        <v>2875</v>
      </c>
      <c r="Z15" s="86">
        <f>Z14*K11</f>
        <v>2875</v>
      </c>
      <c r="AA15" s="11"/>
    </row>
    <row r="16" spans="1:38" x14ac:dyDescent="0.3">
      <c r="A16" s="1" t="s">
        <v>25</v>
      </c>
      <c r="B16" s="86">
        <f>B15*U11/1000</f>
        <v>322.27600000000001</v>
      </c>
      <c r="C16" s="86">
        <f>C15*U11/1000</f>
        <v>322.27600000000001</v>
      </c>
      <c r="D16" s="86">
        <f>D15*U11/1000</f>
        <v>322.27600000000001</v>
      </c>
      <c r="E16" s="86">
        <f>E15*U11/1000</f>
        <v>322.27600000000001</v>
      </c>
      <c r="F16" s="86">
        <f>F15*U11/1000</f>
        <v>322.27600000000001</v>
      </c>
      <c r="G16" s="86">
        <f>G15*U11/1000</f>
        <v>322.27600000000001</v>
      </c>
      <c r="H16" s="86">
        <f>H15*U11/1000</f>
        <v>322.27600000000001</v>
      </c>
      <c r="I16" s="86">
        <f>I15*U11/1000</f>
        <v>322.27600000000001</v>
      </c>
      <c r="J16" s="86">
        <f>J15*U11/1000</f>
        <v>322.27600000000001</v>
      </c>
      <c r="K16" s="86">
        <f>K15*U11/1000</f>
        <v>322.27600000000001</v>
      </c>
      <c r="L16" s="86">
        <f>L15*U11/1000</f>
        <v>322.27600000000001</v>
      </c>
      <c r="M16" s="86">
        <f>M15*U11/1000</f>
        <v>322.27600000000001</v>
      </c>
      <c r="N16" s="86">
        <f>N15*U11/1000</f>
        <v>322.27600000000001</v>
      </c>
      <c r="O16" s="86">
        <f>O15*U11/1000</f>
        <v>322.27600000000001</v>
      </c>
      <c r="P16" s="86">
        <f>P15*U11/1000</f>
        <v>322.27600000000001</v>
      </c>
      <c r="Q16" s="86">
        <f>Q15*U11/1000</f>
        <v>322.27600000000001</v>
      </c>
      <c r="R16" s="86">
        <f>R15*U11/1000</f>
        <v>322.27600000000001</v>
      </c>
      <c r="S16" s="86">
        <f>S15*U11/1000</f>
        <v>322.27600000000001</v>
      </c>
      <c r="T16" s="86">
        <f>T15*U11/1000</f>
        <v>322.27600000000001</v>
      </c>
      <c r="U16" s="86">
        <f>U15*U11/1000</f>
        <v>322.27600000000001</v>
      </c>
      <c r="V16" s="86">
        <f>V15*U11/1000</f>
        <v>322.27600000000001</v>
      </c>
      <c r="W16" s="86">
        <f>W15*U11/1000</f>
        <v>322.27600000000001</v>
      </c>
      <c r="X16" s="86">
        <f>X15*U11/1000</f>
        <v>322.27600000000001</v>
      </c>
      <c r="Y16" s="86">
        <f>Y15*U11/1000</f>
        <v>322.27600000000001</v>
      </c>
      <c r="Z16" s="86">
        <f>Z15*U11/1000</f>
        <v>322.27600000000001</v>
      </c>
      <c r="AA16" s="5"/>
      <c r="AB16" s="2"/>
      <c r="AC16" s="2"/>
      <c r="AD16" s="2"/>
      <c r="AE16" s="2"/>
      <c r="AF16" s="2"/>
      <c r="AG16" s="2"/>
      <c r="AH16" s="2"/>
      <c r="AI16" s="2"/>
      <c r="AJ16" s="2"/>
      <c r="AK16" s="2"/>
      <c r="AL16" s="2"/>
    </row>
    <row r="17" spans="1:38" x14ac:dyDescent="0.3">
      <c r="A17" s="1" t="s">
        <v>51</v>
      </c>
      <c r="B17" s="87">
        <f>G11*M3</f>
        <v>0</v>
      </c>
      <c r="C17" s="87">
        <f>(G11*N3)+B17*1*(1+F10)</f>
        <v>1650000</v>
      </c>
      <c r="D17" s="87">
        <f>(G11*O3)+C17*1*(1+F10)</f>
        <v>3874750</v>
      </c>
      <c r="E17" s="87">
        <f>(G11*P3)+D17*1*(1+F10)</f>
        <v>6132871.25</v>
      </c>
      <c r="F17" s="87">
        <f>(G11*Q3)+E17*1*(1+F10)</f>
        <v>8424864.3187499996</v>
      </c>
      <c r="G17" s="87">
        <f>+(G11*R3)+F17*1*(1+F10)</f>
        <v>8551237.2835312486</v>
      </c>
      <c r="H17" s="86">
        <f>G17*1*(1+F10)</f>
        <v>8679505.8427842166</v>
      </c>
      <c r="I17" s="86">
        <f>H17*1*(1+F10)</f>
        <v>8809698.4304259792</v>
      </c>
      <c r="J17" s="86">
        <f>I17*1*(1+F10)</f>
        <v>8941843.906882368</v>
      </c>
      <c r="K17" s="86">
        <f>J17*1*(1+F10)</f>
        <v>9075971.5654856022</v>
      </c>
      <c r="L17" s="86">
        <f>K17*1*(1+F10)</f>
        <v>9212111.1389678847</v>
      </c>
      <c r="M17" s="86">
        <f>L17*1*(1+F10)</f>
        <v>9350292.8060524017</v>
      </c>
      <c r="N17" s="86">
        <f>M17*1*(1+F10)</f>
        <v>9490547.198143186</v>
      </c>
      <c r="O17" s="86">
        <f>N17*1*(1+F10)</f>
        <v>9632905.4061153326</v>
      </c>
      <c r="P17" s="86">
        <f>O17*1*(1+F10)</f>
        <v>9777398.9872070625</v>
      </c>
      <c r="Q17" s="86">
        <f>P17*1*(1+F10)</f>
        <v>9924059.9720151667</v>
      </c>
      <c r="R17" s="86">
        <f>Q17*1*(1+F10)</f>
        <v>10072920.871595394</v>
      </c>
      <c r="S17" s="86">
        <f>R17*1*(1+F10)</f>
        <v>10224014.684669323</v>
      </c>
      <c r="T17" s="86">
        <f>S17*1*(1+F10)</f>
        <v>10377374.904939363</v>
      </c>
      <c r="U17" s="86">
        <f>T17*1*(1+F10)</f>
        <v>10533035.528513452</v>
      </c>
      <c r="V17" s="86">
        <f>U17*1*(1+F10)</f>
        <v>10691031.061441153</v>
      </c>
      <c r="W17" s="86">
        <f>V17*1*(1+F10)</f>
        <v>10851396.527362769</v>
      </c>
      <c r="X17" s="86">
        <f>W17*1*(1+F10)</f>
        <v>11014167.475273211</v>
      </c>
      <c r="Y17" s="86">
        <f>X17*1*(1+F10)</f>
        <v>11179379.987402307</v>
      </c>
      <c r="Z17" s="86">
        <f>Y17*1*(1+F10)</f>
        <v>11347070.687213341</v>
      </c>
      <c r="AA17" s="5"/>
      <c r="AB17" s="2"/>
      <c r="AC17" s="2"/>
      <c r="AD17" s="2"/>
      <c r="AE17" s="2"/>
      <c r="AF17" s="2"/>
      <c r="AG17" s="2"/>
      <c r="AH17" s="2"/>
      <c r="AI17" s="2"/>
      <c r="AJ17" s="2"/>
      <c r="AK17" s="2"/>
      <c r="AL17" s="2"/>
    </row>
    <row r="18" spans="1:38" x14ac:dyDescent="0.3">
      <c r="A18" s="1" t="s">
        <v>46</v>
      </c>
      <c r="B18" s="86">
        <f>B17*K11</f>
        <v>0</v>
      </c>
      <c r="C18" s="86">
        <f>C17*K11</f>
        <v>189750</v>
      </c>
      <c r="D18" s="86">
        <f>D17*K11</f>
        <v>445596.25</v>
      </c>
      <c r="E18" s="86">
        <f>E17*K11</f>
        <v>705280.19374999998</v>
      </c>
      <c r="F18" s="86">
        <f>F17*K11</f>
        <v>968859.39665625</v>
      </c>
      <c r="G18" s="86">
        <f>G17*K11</f>
        <v>983392.28760609368</v>
      </c>
      <c r="H18" s="86">
        <f>H17*K11</f>
        <v>998143.17192018498</v>
      </c>
      <c r="I18" s="86">
        <f>I17*K11</f>
        <v>1013115.3194989876</v>
      </c>
      <c r="J18" s="86">
        <f>J17*K11</f>
        <v>1028312.0492914724</v>
      </c>
      <c r="K18" s="86">
        <f>K17*K11</f>
        <v>1043736.7300308443</v>
      </c>
      <c r="L18" s="86">
        <f>L17*K11</f>
        <v>1059392.7809813067</v>
      </c>
      <c r="M18" s="86">
        <f>M17*K11</f>
        <v>1075283.6726960263</v>
      </c>
      <c r="N18" s="86">
        <f>N17*K11</f>
        <v>1091412.9277864664</v>
      </c>
      <c r="O18" s="86">
        <f>O17*K11</f>
        <v>1107784.1217032634</v>
      </c>
      <c r="P18" s="86">
        <f>P17*K11</f>
        <v>1124400.8835288123</v>
      </c>
      <c r="Q18" s="86">
        <f>Q17*K11</f>
        <v>1141266.8967817442</v>
      </c>
      <c r="R18" s="86">
        <f>R17*K11</f>
        <v>1158385.9002334704</v>
      </c>
      <c r="S18" s="86">
        <f>S17*K11</f>
        <v>1175761.6887369722</v>
      </c>
      <c r="T18" s="86">
        <f>T17*K11</f>
        <v>1193398.1140680269</v>
      </c>
      <c r="U18" s="86">
        <f>U17*K11</f>
        <v>1211299.0857790471</v>
      </c>
      <c r="V18" s="86">
        <f>V17*K11</f>
        <v>1229468.5720657327</v>
      </c>
      <c r="W18" s="86">
        <f>W17*K11</f>
        <v>1247910.6006467186</v>
      </c>
      <c r="X18" s="86">
        <f>X17*K11</f>
        <v>1266629.2596564193</v>
      </c>
      <c r="Y18" s="86">
        <f>Y17*K11</f>
        <v>1285628.6985512653</v>
      </c>
      <c r="Z18" s="86">
        <f>Z17*K11</f>
        <v>1304913.1290295343</v>
      </c>
      <c r="AA18" s="5"/>
      <c r="AB18" s="2"/>
      <c r="AC18" s="2"/>
      <c r="AD18" s="2"/>
      <c r="AE18" s="2"/>
      <c r="AF18" s="2"/>
      <c r="AG18" s="2"/>
      <c r="AH18" s="2"/>
      <c r="AI18" s="2"/>
      <c r="AJ18" s="2"/>
      <c r="AK18" s="2"/>
      <c r="AL18" s="2"/>
    </row>
    <row r="19" spans="1:38" x14ac:dyDescent="0.3">
      <c r="A19" s="1" t="s">
        <v>26</v>
      </c>
      <c r="B19" s="86">
        <f>B18*U11/1000</f>
        <v>0</v>
      </c>
      <c r="C19" s="86">
        <f>C18*U11/1000</f>
        <v>21270.216</v>
      </c>
      <c r="D19" s="86">
        <f>D18*U11/1000</f>
        <v>49949.557240000002</v>
      </c>
      <c r="E19" s="86">
        <f>E18*U11/1000</f>
        <v>79059.088598600007</v>
      </c>
      <c r="F19" s="86">
        <f>F18*U11/1000</f>
        <v>108605.262927579</v>
      </c>
      <c r="G19" s="86">
        <f>G18*U11/1000</f>
        <v>110234.34187149268</v>
      </c>
      <c r="H19" s="86">
        <f>H18*U11/1000</f>
        <v>111887.85699956506</v>
      </c>
      <c r="I19" s="86">
        <f>I18*U11/1000</f>
        <v>113566.17485455853</v>
      </c>
      <c r="J19" s="86">
        <f>J18*U11/1000</f>
        <v>115269.66747737689</v>
      </c>
      <c r="K19" s="86">
        <f>K18*U11/1000</f>
        <v>116998.71248953753</v>
      </c>
      <c r="L19" s="86">
        <f>L18*U11/1000</f>
        <v>118753.69317688055</v>
      </c>
      <c r="M19" s="86">
        <f>M18*U11/1000</f>
        <v>120534.99857453376</v>
      </c>
      <c r="N19" s="86">
        <f>N18*U11/1000</f>
        <v>122343.02355315174</v>
      </c>
      <c r="O19" s="86">
        <f>O18*U11/1000</f>
        <v>124178.16890644902</v>
      </c>
      <c r="P19" s="86">
        <f>P18*U11/1000</f>
        <v>126040.84144004574</v>
      </c>
      <c r="Q19" s="86">
        <f>Q18*U11/1000</f>
        <v>127931.45406164641</v>
      </c>
      <c r="R19" s="86">
        <f>R18*U11/1000</f>
        <v>129850.4258725711</v>
      </c>
      <c r="S19" s="86">
        <f>S18*U11/1000</f>
        <v>131798.18226065964</v>
      </c>
      <c r="T19" s="86">
        <f>T18*U11/1000</f>
        <v>133775.15499456954</v>
      </c>
      <c r="U19" s="86">
        <f>U18*U11/1000</f>
        <v>135781.78231948809</v>
      </c>
      <c r="V19" s="86">
        <f>V18*U11/1000</f>
        <v>137818.50905428038</v>
      </c>
      <c r="W19" s="86">
        <f>W18*U11/1000</f>
        <v>139885.7866900946</v>
      </c>
      <c r="X19" s="86">
        <f>X18*U11/1000</f>
        <v>141984.07349044597</v>
      </c>
      <c r="Y19" s="86">
        <f>Y18*U11/1000</f>
        <v>144113.83459280265</v>
      </c>
      <c r="Z19" s="86">
        <f>Z18*U11/1000</f>
        <v>146275.5421116947</v>
      </c>
      <c r="AA19" s="5"/>
    </row>
    <row r="20" spans="1:38" x14ac:dyDescent="0.3">
      <c r="A20" s="1" t="s">
        <v>27</v>
      </c>
      <c r="B20" s="86">
        <v>0</v>
      </c>
      <c r="C20" s="86">
        <f t="shared" ref="C20:Z20" si="2">C19-C16</f>
        <v>20947.939999999999</v>
      </c>
      <c r="D20" s="86">
        <f t="shared" si="2"/>
        <v>49627.281240000004</v>
      </c>
      <c r="E20" s="86">
        <f t="shared" si="2"/>
        <v>78736.812598600009</v>
      </c>
      <c r="F20" s="86">
        <f t="shared" si="2"/>
        <v>108282.986927579</v>
      </c>
      <c r="G20" s="86">
        <f t="shared" si="2"/>
        <v>109912.06587149268</v>
      </c>
      <c r="H20" s="86">
        <f t="shared" si="2"/>
        <v>111565.58099956506</v>
      </c>
      <c r="I20" s="86">
        <f t="shared" si="2"/>
        <v>113243.89885455853</v>
      </c>
      <c r="J20" s="86">
        <f t="shared" si="2"/>
        <v>114947.39147737689</v>
      </c>
      <c r="K20" s="86">
        <f t="shared" si="2"/>
        <v>116676.43648953753</v>
      </c>
      <c r="L20" s="86">
        <f t="shared" si="2"/>
        <v>118431.41717688055</v>
      </c>
      <c r="M20" s="86">
        <f t="shared" si="2"/>
        <v>120212.72257453376</v>
      </c>
      <c r="N20" s="86">
        <f t="shared" si="2"/>
        <v>122020.74755315174</v>
      </c>
      <c r="O20" s="86">
        <f t="shared" si="2"/>
        <v>123855.89290644902</v>
      </c>
      <c r="P20" s="86">
        <f t="shared" si="2"/>
        <v>125718.56544004574</v>
      </c>
      <c r="Q20" s="86">
        <f t="shared" si="2"/>
        <v>127609.17806164641</v>
      </c>
      <c r="R20" s="86">
        <f t="shared" si="2"/>
        <v>129528.1498725711</v>
      </c>
      <c r="S20" s="86">
        <f t="shared" si="2"/>
        <v>131475.90626065963</v>
      </c>
      <c r="T20" s="86">
        <f t="shared" si="2"/>
        <v>133452.87899456953</v>
      </c>
      <c r="U20" s="86">
        <f t="shared" si="2"/>
        <v>135459.50631948808</v>
      </c>
      <c r="V20" s="86">
        <f t="shared" si="2"/>
        <v>137496.23305428037</v>
      </c>
      <c r="W20" s="86">
        <f t="shared" si="2"/>
        <v>139563.51069009458</v>
      </c>
      <c r="X20" s="86">
        <f t="shared" si="2"/>
        <v>141661.79749044596</v>
      </c>
      <c r="Y20" s="86">
        <f t="shared" si="2"/>
        <v>143791.55859280264</v>
      </c>
      <c r="Z20" s="86">
        <f t="shared" si="2"/>
        <v>145953.26611169468</v>
      </c>
      <c r="AA20" s="5"/>
    </row>
    <row r="21" spans="1:38" x14ac:dyDescent="0.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5"/>
    </row>
    <row r="22" spans="1:38" x14ac:dyDescent="0.3">
      <c r="A22" s="127" t="s">
        <v>50</v>
      </c>
      <c r="B22" s="127"/>
      <c r="C22" s="127"/>
      <c r="D22" s="130">
        <f>SUM(B20:Z20)</f>
        <v>2800171.7255580239</v>
      </c>
      <c r="E22" s="131"/>
      <c r="F22" s="24"/>
      <c r="G22" s="24"/>
      <c r="H22" s="24"/>
      <c r="I22" s="24"/>
      <c r="K22" s="24"/>
      <c r="L22" s="24"/>
      <c r="M22" s="24"/>
      <c r="N22" s="24"/>
      <c r="O22" s="24"/>
      <c r="P22" s="24"/>
      <c r="Q22" s="24"/>
      <c r="R22" s="24"/>
      <c r="S22" s="24"/>
      <c r="T22" s="24"/>
      <c r="U22" s="24"/>
      <c r="V22" s="24"/>
      <c r="W22" s="24"/>
      <c r="X22" s="24"/>
      <c r="Y22" s="24"/>
      <c r="Z22" s="24"/>
      <c r="AA22" s="5"/>
    </row>
    <row r="23" spans="1:38" x14ac:dyDescent="0.3">
      <c r="C23" s="25"/>
      <c r="D23" s="25"/>
      <c r="E23" s="25"/>
      <c r="F23" s="25"/>
      <c r="G23" s="25"/>
      <c r="H23" s="25"/>
      <c r="I23" s="25"/>
      <c r="J23" s="25" t="s">
        <v>59</v>
      </c>
      <c r="T23" s="25"/>
      <c r="U23" s="25"/>
      <c r="V23" s="25"/>
      <c r="W23" s="25"/>
      <c r="X23" s="25"/>
      <c r="Y23" s="25"/>
      <c r="Z23" s="25"/>
    </row>
    <row r="24" spans="1:38" ht="14.55" customHeight="1" x14ac:dyDescent="0.3">
      <c r="A24" s="1" t="s">
        <v>44</v>
      </c>
      <c r="E24" s="128">
        <f>'RHID Summary'!F38</f>
        <v>2253635.1927197939</v>
      </c>
      <c r="F24" s="129"/>
      <c r="G24" s="8"/>
      <c r="H24" s="5"/>
      <c r="P24" s="38" t="s">
        <v>80</v>
      </c>
      <c r="Q24" s="38" t="s">
        <v>67</v>
      </c>
      <c r="R24" s="37" t="s">
        <v>69</v>
      </c>
    </row>
    <row r="25" spans="1:38" x14ac:dyDescent="0.3">
      <c r="J25" s="1" t="s">
        <v>60</v>
      </c>
      <c r="K25" s="25"/>
      <c r="L25" s="25"/>
      <c r="M25" s="25"/>
      <c r="O25" s="25"/>
      <c r="P25" s="67">
        <f>'RHID Summary'!G24</f>
        <v>1</v>
      </c>
      <c r="Q25" s="36">
        <v>0.115</v>
      </c>
      <c r="S25" s="35">
        <f t="shared" ref="S25:S31" si="3">Q25*P25</f>
        <v>0.115</v>
      </c>
    </row>
    <row r="26" spans="1:38" x14ac:dyDescent="0.3">
      <c r="A26" s="1" t="s">
        <v>49</v>
      </c>
      <c r="B26" s="73">
        <f>'RHID Summary'!C39</f>
        <v>1.4999999999999999E-2</v>
      </c>
      <c r="J26" s="1" t="s">
        <v>61</v>
      </c>
      <c r="P26" s="67">
        <f>'RHID Summary'!G25</f>
        <v>0</v>
      </c>
      <c r="Q26" s="36">
        <v>0.3</v>
      </c>
      <c r="S26" s="35">
        <f t="shared" si="3"/>
        <v>0</v>
      </c>
    </row>
    <row r="27" spans="1:38" x14ac:dyDescent="0.3">
      <c r="J27" s="1" t="s">
        <v>62</v>
      </c>
      <c r="P27" s="67">
        <f>'RHID Summary'!G26</f>
        <v>0</v>
      </c>
      <c r="Q27" s="36">
        <v>0.12</v>
      </c>
      <c r="S27" s="35">
        <f t="shared" si="3"/>
        <v>0</v>
      </c>
      <c r="U27" s="64"/>
      <c r="V27" s="1" t="s">
        <v>84</v>
      </c>
    </row>
    <row r="28" spans="1:38" x14ac:dyDescent="0.3">
      <c r="A28" s="1" t="s">
        <v>82</v>
      </c>
      <c r="F28" s="74">
        <f>'RHID Summary'!G41</f>
        <v>0.2731679021478538</v>
      </c>
      <c r="G28" s="34"/>
      <c r="J28" s="1" t="s">
        <v>63</v>
      </c>
      <c r="P28" s="67">
        <f>'RHID Summary'!G27</f>
        <v>0</v>
      </c>
      <c r="Q28" s="36">
        <v>0.12</v>
      </c>
      <c r="S28" s="35">
        <f t="shared" si="3"/>
        <v>0</v>
      </c>
      <c r="U28" s="65"/>
      <c r="V28" s="1" t="s">
        <v>85</v>
      </c>
    </row>
    <row r="29" spans="1:38" x14ac:dyDescent="0.3">
      <c r="J29" s="1" t="s">
        <v>64</v>
      </c>
      <c r="P29" s="67">
        <f>'RHID Summary'!G28</f>
        <v>0</v>
      </c>
      <c r="Q29" s="36">
        <v>0.33</v>
      </c>
      <c r="S29" s="35">
        <f t="shared" si="3"/>
        <v>0</v>
      </c>
      <c r="U29" s="83"/>
      <c r="V29" s="1" t="s">
        <v>99</v>
      </c>
    </row>
    <row r="30" spans="1:38" x14ac:dyDescent="0.3">
      <c r="J30" s="1" t="s">
        <v>65</v>
      </c>
      <c r="P30" s="67">
        <f>'RHID Summary'!G29</f>
        <v>0</v>
      </c>
      <c r="Q30" s="36">
        <v>0.25</v>
      </c>
      <c r="S30" s="35">
        <f t="shared" si="3"/>
        <v>0</v>
      </c>
      <c r="U30" s="84"/>
      <c r="V30" s="1" t="s">
        <v>100</v>
      </c>
    </row>
    <row r="31" spans="1:38" x14ac:dyDescent="0.3">
      <c r="J31" s="1" t="s">
        <v>66</v>
      </c>
      <c r="P31" s="68">
        <f>'RHID Summary'!G30</f>
        <v>0</v>
      </c>
      <c r="Q31" s="36">
        <v>0.3</v>
      </c>
      <c r="S31" s="35">
        <f t="shared" si="3"/>
        <v>0</v>
      </c>
    </row>
    <row r="32" spans="1:38" x14ac:dyDescent="0.3">
      <c r="O32" s="39" t="s">
        <v>68</v>
      </c>
      <c r="P32" s="62">
        <f>SUM(P25:P31)</f>
        <v>1</v>
      </c>
      <c r="S32" s="75">
        <f>SUM(S25:S31)</f>
        <v>0.115</v>
      </c>
      <c r="U32" s="1" t="s">
        <v>70</v>
      </c>
    </row>
    <row r="33" spans="1:21" x14ac:dyDescent="0.3">
      <c r="A33" s="3" t="s">
        <v>94</v>
      </c>
      <c r="U33" s="1" t="s">
        <v>71</v>
      </c>
    </row>
    <row r="34" spans="1:21" x14ac:dyDescent="0.3">
      <c r="U34" s="1" t="s">
        <v>95</v>
      </c>
    </row>
  </sheetData>
  <mergeCells count="26">
    <mergeCell ref="O11:Q11"/>
    <mergeCell ref="O10:Q10"/>
    <mergeCell ref="O9:Q9"/>
    <mergeCell ref="S11:T11"/>
    <mergeCell ref="W8:X8"/>
    <mergeCell ref="T9:U9"/>
    <mergeCell ref="A3:B3"/>
    <mergeCell ref="A4:B4"/>
    <mergeCell ref="C3:H3"/>
    <mergeCell ref="C4:H4"/>
    <mergeCell ref="V2:W2"/>
    <mergeCell ref="V3:W3"/>
    <mergeCell ref="K3:L3"/>
    <mergeCell ref="K4:L4"/>
    <mergeCell ref="E24:F24"/>
    <mergeCell ref="D22:E22"/>
    <mergeCell ref="G11:H11"/>
    <mergeCell ref="I11:J11"/>
    <mergeCell ref="L11:M11"/>
    <mergeCell ref="K6:L6"/>
    <mergeCell ref="I6:J6"/>
    <mergeCell ref="I7:J7"/>
    <mergeCell ref="K7:L7"/>
    <mergeCell ref="A22:C22"/>
    <mergeCell ref="L9:M9"/>
    <mergeCell ref="L10:M10"/>
  </mergeCells>
  <phoneticPr fontId="2" type="noConversion"/>
  <pageMargins left="0.25" right="0.25" top="0.75" bottom="0.75" header="0.3" footer="0.3"/>
  <pageSetup paperSize="5" scale="77"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1F9DDEC119ABB499B9C6C1891662CC6" ma:contentTypeVersion="5" ma:contentTypeDescription="Create a new document." ma:contentTypeScope="" ma:versionID="96eaf2f5083c61afbe9ba64294c204a1">
  <xsd:schema xmlns:xsd="http://www.w3.org/2001/XMLSchema" xmlns:xs="http://www.w3.org/2001/XMLSchema" xmlns:p="http://schemas.microsoft.com/office/2006/metadata/properties" xmlns:ns3="12f2a2c4-be4b-4886-800d-c51be9aded77" targetNamespace="http://schemas.microsoft.com/office/2006/metadata/properties" ma:root="true" ma:fieldsID="02da7d6b00ad488017e1e2b4e1b09510" ns3:_="">
    <xsd:import namespace="12f2a2c4-be4b-4886-800d-c51be9aded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f2a2c4-be4b-4886-800d-c51be9aded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22953D-4ADC-4EC4-B255-04A19009F0C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B5F4B65-B699-4DC0-AEEE-BCDBD0195E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f2a2c4-be4b-4886-800d-c51be9aded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B8B2C7-E855-4C85-9039-E5E58EF472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RHID Summary</vt:lpstr>
      <vt:lpstr>25 Year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Speaker</dc:creator>
  <cp:lastModifiedBy>Caden</cp:lastModifiedBy>
  <cp:lastPrinted>2023-05-01T18:11:08Z</cp:lastPrinted>
  <dcterms:created xsi:type="dcterms:W3CDTF">2021-10-13T21:32:34Z</dcterms:created>
  <dcterms:modified xsi:type="dcterms:W3CDTF">2023-08-24T16:52:37Z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0x01010031F9DDEC119ABB499B9C6C1891662CC6</vt:lpwstr>
  </property>
</Properties>
</file>